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5077FE8D-B9B0-417D-BAB3-92FE2CBB2578}" xr6:coauthVersionLast="36" xr6:coauthVersionMax="36" xr10:uidLastSave="{00000000-0000-0000-0000-000000000000}"/>
  <bookViews>
    <workbookView xWindow="0" yWindow="0" windowWidth="28800" windowHeight="11025" xr2:uid="{2A10EAE2-CD1A-4413-AF22-DC979C42BE72}"/>
  </bookViews>
  <sheets>
    <sheet name="Rekapitulace stavby" sheetId="1" r:id="rId1"/>
    <sheet name="SO 08.2-c - strukturovaná..." sheetId="2" r:id="rId2"/>
  </sheets>
  <externalReferences>
    <externalReference r:id="rId3"/>
  </externalReferences>
  <definedNames>
    <definedName name="_xlnm._FilterDatabase" localSheetId="1" hidden="1">'SO 08.2-c - strukturovaná...'!$C$88:$K$136</definedName>
    <definedName name="_xlnm.Print_Titles" localSheetId="0">'Rekapitulace stavby'!$52:$52</definedName>
    <definedName name="_xlnm.Print_Titles" localSheetId="1">'SO 08.2-c - strukturovaná...'!$88:$88</definedName>
    <definedName name="_xlnm.Print_Area" localSheetId="0">'Rekapitulace stavby'!$D$4:$AO$36,'Rekapitulace stavby'!$C$42:$AQ$56</definedName>
    <definedName name="_xlnm.Print_Area" localSheetId="1">'SO 08.2-c - strukturovaná...'!$C$4:$J$39,'SO 08.2-c - strukturovaná...'!$C$45:$J$70,'SO 08.2-c - strukturovaná...'!$C$76:$K$136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36" i="2" l="1"/>
  <c r="BI136" i="2"/>
  <c r="BH136" i="2"/>
  <c r="BG136" i="2"/>
  <c r="BF136" i="2"/>
  <c r="T136" i="2"/>
  <c r="R136" i="2"/>
  <c r="P136" i="2"/>
  <c r="J136" i="2"/>
  <c r="BE136" i="2" s="1"/>
  <c r="BK135" i="2"/>
  <c r="BI135" i="2"/>
  <c r="BH135" i="2"/>
  <c r="BG135" i="2"/>
  <c r="BF135" i="2"/>
  <c r="T135" i="2"/>
  <c r="R135" i="2"/>
  <c r="P135" i="2"/>
  <c r="J135" i="2"/>
  <c r="BE135" i="2" s="1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K131" i="2" s="1"/>
  <c r="J131" i="2" s="1"/>
  <c r="J69" i="2" s="1"/>
  <c r="BI132" i="2"/>
  <c r="BH132" i="2"/>
  <c r="BG132" i="2"/>
  <c r="BF132" i="2"/>
  <c r="T132" i="2"/>
  <c r="R132" i="2"/>
  <c r="R131" i="2" s="1"/>
  <c r="P132" i="2"/>
  <c r="J132" i="2"/>
  <c r="BE132" i="2" s="1"/>
  <c r="T131" i="2"/>
  <c r="P131" i="2"/>
  <c r="BK130" i="2"/>
  <c r="BI130" i="2"/>
  <c r="BH130" i="2"/>
  <c r="BG130" i="2"/>
  <c r="BF130" i="2"/>
  <c r="T130" i="2"/>
  <c r="R130" i="2"/>
  <c r="P130" i="2"/>
  <c r="J130" i="2"/>
  <c r="BE130" i="2" s="1"/>
  <c r="BK129" i="2"/>
  <c r="BI129" i="2"/>
  <c r="BH129" i="2"/>
  <c r="BG129" i="2"/>
  <c r="BF129" i="2"/>
  <c r="T129" i="2"/>
  <c r="T127" i="2" s="1"/>
  <c r="R129" i="2"/>
  <c r="P129" i="2"/>
  <c r="J129" i="2"/>
  <c r="BE129" i="2" s="1"/>
  <c r="BK128" i="2"/>
  <c r="BI128" i="2"/>
  <c r="BH128" i="2"/>
  <c r="BG128" i="2"/>
  <c r="BF128" i="2"/>
  <c r="T128" i="2"/>
  <c r="R128" i="2"/>
  <c r="P128" i="2"/>
  <c r="P127" i="2" s="1"/>
  <c r="J128" i="2"/>
  <c r="BE128" i="2" s="1"/>
  <c r="R127" i="2"/>
  <c r="BK126" i="2"/>
  <c r="BI126" i="2"/>
  <c r="BH126" i="2"/>
  <c r="BG126" i="2"/>
  <c r="BF126" i="2"/>
  <c r="T126" i="2"/>
  <c r="R126" i="2"/>
  <c r="P126" i="2"/>
  <c r="J126" i="2"/>
  <c r="BE126" i="2" s="1"/>
  <c r="BK125" i="2"/>
  <c r="BI125" i="2"/>
  <c r="BH125" i="2"/>
  <c r="BG125" i="2"/>
  <c r="BF125" i="2"/>
  <c r="T125" i="2"/>
  <c r="R125" i="2"/>
  <c r="R123" i="2" s="1"/>
  <c r="P125" i="2"/>
  <c r="J125" i="2"/>
  <c r="BE125" i="2" s="1"/>
  <c r="BK124" i="2"/>
  <c r="BK123" i="2" s="1"/>
  <c r="J123" i="2" s="1"/>
  <c r="J67" i="2" s="1"/>
  <c r="BI124" i="2"/>
  <c r="BH124" i="2"/>
  <c r="BG124" i="2"/>
  <c r="BF124" i="2"/>
  <c r="T124" i="2"/>
  <c r="R124" i="2"/>
  <c r="P124" i="2"/>
  <c r="J124" i="2"/>
  <c r="BE124" i="2" s="1"/>
  <c r="T123" i="2"/>
  <c r="P123" i="2"/>
  <c r="BK122" i="2"/>
  <c r="BI122" i="2"/>
  <c r="BH122" i="2"/>
  <c r="BG122" i="2"/>
  <c r="BF122" i="2"/>
  <c r="T122" i="2"/>
  <c r="R122" i="2"/>
  <c r="P122" i="2"/>
  <c r="J122" i="2"/>
  <c r="BE122" i="2" s="1"/>
  <c r="BK121" i="2"/>
  <c r="BI121" i="2"/>
  <c r="BH121" i="2"/>
  <c r="BG121" i="2"/>
  <c r="BF121" i="2"/>
  <c r="T121" i="2"/>
  <c r="R121" i="2"/>
  <c r="P121" i="2"/>
  <c r="J121" i="2"/>
  <c r="BE121" i="2" s="1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BE119" i="2"/>
  <c r="T119" i="2"/>
  <c r="R119" i="2"/>
  <c r="P119" i="2"/>
  <c r="J119" i="2"/>
  <c r="BK118" i="2"/>
  <c r="BI118" i="2"/>
  <c r="BH118" i="2"/>
  <c r="BG118" i="2"/>
  <c r="BF118" i="2"/>
  <c r="T118" i="2"/>
  <c r="R118" i="2"/>
  <c r="P118" i="2"/>
  <c r="P115" i="2" s="1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BK116" i="2"/>
  <c r="BK115" i="2" s="1"/>
  <c r="J115" i="2" s="1"/>
  <c r="J66" i="2" s="1"/>
  <c r="BI116" i="2"/>
  <c r="BH116" i="2"/>
  <c r="BG116" i="2"/>
  <c r="BF116" i="2"/>
  <c r="T116" i="2"/>
  <c r="T115" i="2" s="1"/>
  <c r="R116" i="2"/>
  <c r="P116" i="2"/>
  <c r="J116" i="2"/>
  <c r="BE116" i="2" s="1"/>
  <c r="R115" i="2"/>
  <c r="BK114" i="2"/>
  <c r="BI114" i="2"/>
  <c r="BH114" i="2"/>
  <c r="BG114" i="2"/>
  <c r="BF114" i="2"/>
  <c r="T114" i="2"/>
  <c r="T113" i="2" s="1"/>
  <c r="R114" i="2"/>
  <c r="P114" i="2"/>
  <c r="P113" i="2" s="1"/>
  <c r="J114" i="2"/>
  <c r="BE114" i="2" s="1"/>
  <c r="BK113" i="2"/>
  <c r="J113" i="2" s="1"/>
  <c r="J65" i="2" s="1"/>
  <c r="R113" i="2"/>
  <c r="BK112" i="2"/>
  <c r="BI112" i="2"/>
  <c r="BH112" i="2"/>
  <c r="BG112" i="2"/>
  <c r="BF112" i="2"/>
  <c r="T112" i="2"/>
  <c r="R112" i="2"/>
  <c r="P112" i="2"/>
  <c r="J112" i="2"/>
  <c r="BE112" i="2" s="1"/>
  <c r="BK111" i="2"/>
  <c r="BI111" i="2"/>
  <c r="BH111" i="2"/>
  <c r="BG111" i="2"/>
  <c r="BF111" i="2"/>
  <c r="T111" i="2"/>
  <c r="R111" i="2"/>
  <c r="P111" i="2"/>
  <c r="P108" i="2" s="1"/>
  <c r="J111" i="2"/>
  <c r="BE111" i="2" s="1"/>
  <c r="BK110" i="2"/>
  <c r="BI110" i="2"/>
  <c r="BH110" i="2"/>
  <c r="BG110" i="2"/>
  <c r="BF110" i="2"/>
  <c r="T110" i="2"/>
  <c r="R110" i="2"/>
  <c r="P110" i="2"/>
  <c r="J110" i="2"/>
  <c r="BE110" i="2" s="1"/>
  <c r="BK109" i="2"/>
  <c r="BI109" i="2"/>
  <c r="BH109" i="2"/>
  <c r="BG109" i="2"/>
  <c r="BF109" i="2"/>
  <c r="BE109" i="2"/>
  <c r="T109" i="2"/>
  <c r="T108" i="2" s="1"/>
  <c r="R109" i="2"/>
  <c r="P109" i="2"/>
  <c r="J109" i="2"/>
  <c r="R108" i="2"/>
  <c r="J107" i="2"/>
  <c r="BK106" i="2"/>
  <c r="BI106" i="2"/>
  <c r="BH106" i="2"/>
  <c r="BG106" i="2"/>
  <c r="BF106" i="2"/>
  <c r="T106" i="2"/>
  <c r="R106" i="2"/>
  <c r="P106" i="2"/>
  <c r="P103" i="2" s="1"/>
  <c r="J106" i="2"/>
  <c r="BE106" i="2" s="1"/>
  <c r="BK105" i="2"/>
  <c r="BI105" i="2"/>
  <c r="BH105" i="2"/>
  <c r="BG105" i="2"/>
  <c r="BF105" i="2"/>
  <c r="T105" i="2"/>
  <c r="R105" i="2"/>
  <c r="P105" i="2"/>
  <c r="J105" i="2"/>
  <c r="BE105" i="2" s="1"/>
  <c r="BK104" i="2"/>
  <c r="BI104" i="2"/>
  <c r="BH104" i="2"/>
  <c r="BG104" i="2"/>
  <c r="BF104" i="2"/>
  <c r="T104" i="2"/>
  <c r="T103" i="2" s="1"/>
  <c r="R104" i="2"/>
  <c r="P104" i="2"/>
  <c r="J104" i="2"/>
  <c r="BE104" i="2" s="1"/>
  <c r="R103" i="2"/>
  <c r="BK102" i="2"/>
  <c r="BI102" i="2"/>
  <c r="BH102" i="2"/>
  <c r="BG102" i="2"/>
  <c r="BF102" i="2"/>
  <c r="T102" i="2"/>
  <c r="R102" i="2"/>
  <c r="P102" i="2"/>
  <c r="J102" i="2"/>
  <c r="BE102" i="2" s="1"/>
  <c r="BK101" i="2"/>
  <c r="BK100" i="2" s="1"/>
  <c r="J100" i="2" s="1"/>
  <c r="J61" i="2" s="1"/>
  <c r="BI101" i="2"/>
  <c r="BH101" i="2"/>
  <c r="BG101" i="2"/>
  <c r="BF101" i="2"/>
  <c r="T101" i="2"/>
  <c r="R101" i="2"/>
  <c r="P101" i="2"/>
  <c r="P100" i="2" s="1"/>
  <c r="J101" i="2"/>
  <c r="BE101" i="2" s="1"/>
  <c r="T100" i="2"/>
  <c r="R100" i="2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T93" i="2"/>
  <c r="R93" i="2"/>
  <c r="P93" i="2"/>
  <c r="P90" i="2" s="1"/>
  <c r="J93" i="2"/>
  <c r="BE93" i="2" s="1"/>
  <c r="BK92" i="2"/>
  <c r="BI92" i="2"/>
  <c r="BH92" i="2"/>
  <c r="BG92" i="2"/>
  <c r="BF92" i="2"/>
  <c r="T92" i="2"/>
  <c r="R92" i="2"/>
  <c r="P92" i="2"/>
  <c r="J92" i="2"/>
  <c r="BE92" i="2" s="1"/>
  <c r="BK91" i="2"/>
  <c r="BK90" i="2" s="1"/>
  <c r="BI91" i="2"/>
  <c r="BH91" i="2"/>
  <c r="BG91" i="2"/>
  <c r="BF91" i="2"/>
  <c r="T91" i="2"/>
  <c r="T90" i="2" s="1"/>
  <c r="R91" i="2"/>
  <c r="P91" i="2"/>
  <c r="J91" i="2"/>
  <c r="BE91" i="2" s="1"/>
  <c r="R90" i="2"/>
  <c r="R89" i="2" s="1"/>
  <c r="J83" i="2"/>
  <c r="F83" i="2"/>
  <c r="E81" i="2"/>
  <c r="J63" i="2"/>
  <c r="F54" i="2"/>
  <c r="F52" i="2"/>
  <c r="E50" i="2"/>
  <c r="J37" i="2"/>
  <c r="J36" i="2"/>
  <c r="J35" i="2"/>
  <c r="J24" i="2"/>
  <c r="E24" i="2"/>
  <c r="J86" i="2" s="1"/>
  <c r="J23" i="2"/>
  <c r="J21" i="2"/>
  <c r="E21" i="2"/>
  <c r="J85" i="2" s="1"/>
  <c r="J20" i="2"/>
  <c r="J18" i="2"/>
  <c r="E18" i="2"/>
  <c r="F86" i="2" s="1"/>
  <c r="J17" i="2"/>
  <c r="J15" i="2"/>
  <c r="E15" i="2"/>
  <c r="F85" i="2" s="1"/>
  <c r="J14" i="2"/>
  <c r="J12" i="2"/>
  <c r="J52" i="2" s="1"/>
  <c r="E7" i="2"/>
  <c r="E79" i="2" s="1"/>
  <c r="AU54" i="1"/>
  <c r="BD55" i="1"/>
  <c r="BC55" i="1"/>
  <c r="BB55" i="1"/>
  <c r="BB54" i="1" s="1"/>
  <c r="BA55" i="1"/>
  <c r="BA54" i="1" s="1"/>
  <c r="AZ55" i="1"/>
  <c r="AZ54" i="1" s="1"/>
  <c r="AY55" i="1"/>
  <c r="AX55" i="1"/>
  <c r="AW55" i="1"/>
  <c r="AV55" i="1"/>
  <c r="AU55" i="1"/>
  <c r="AT55" i="1"/>
  <c r="BC54" i="1"/>
  <c r="AY54" i="1" s="1"/>
  <c r="AS54" i="1"/>
  <c r="AM50" i="1"/>
  <c r="L50" i="1"/>
  <c r="AM49" i="1"/>
  <c r="L49" i="1"/>
  <c r="AM47" i="1"/>
  <c r="L47" i="1"/>
  <c r="L45" i="1"/>
  <c r="L44" i="1"/>
  <c r="J34" i="2" l="1"/>
  <c r="F36" i="2"/>
  <c r="F34" i="2"/>
  <c r="F35" i="2"/>
  <c r="BK108" i="2"/>
  <c r="J108" i="2" s="1"/>
  <c r="J64" i="2" s="1"/>
  <c r="F37" i="2"/>
  <c r="BK103" i="2"/>
  <c r="J103" i="2" s="1"/>
  <c r="J62" i="2" s="1"/>
  <c r="BK127" i="2"/>
  <c r="J127" i="2" s="1"/>
  <c r="J68" i="2" s="1"/>
  <c r="BD54" i="1"/>
  <c r="W33" i="1" s="1"/>
  <c r="J33" i="2"/>
  <c r="F33" i="2"/>
  <c r="P89" i="2"/>
  <c r="T89" i="2"/>
  <c r="J90" i="2"/>
  <c r="J60" i="2" s="1"/>
  <c r="BK89" i="2"/>
  <c r="J89" i="2" s="1"/>
  <c r="AG55" i="1" s="1"/>
  <c r="J54" i="2"/>
  <c r="E48" i="2"/>
  <c r="F55" i="2"/>
  <c r="J55" i="2"/>
  <c r="AV54" i="1"/>
  <c r="AW54" i="1"/>
  <c r="AK30" i="1" s="1"/>
  <c r="W30" i="1"/>
  <c r="AX54" i="1"/>
  <c r="W31" i="1"/>
  <c r="W32" i="1"/>
  <c r="AN55" i="1" l="1"/>
  <c r="AN54" i="1" s="1"/>
  <c r="AG54" i="1"/>
  <c r="AK26" i="1" s="1"/>
  <c r="W29" i="1" s="1"/>
  <c r="AK29" i="1" s="1"/>
  <c r="J59" i="2"/>
  <c r="J30" i="2"/>
  <c r="J39" i="2" s="1"/>
  <c r="AT54" i="1"/>
  <c r="AK35" i="1" l="1"/>
</calcChain>
</file>

<file path=xl/sharedStrings.xml><?xml version="1.0" encoding="utf-8"?>
<sst xmlns="http://schemas.openxmlformats.org/spreadsheetml/2006/main" count="827" uniqueCount="233">
  <si>
    <t>Export Komplet</t>
  </si>
  <si>
    <t>VZ</t>
  </si>
  <si>
    <t>2.0</t>
  </si>
  <si>
    <t/>
  </si>
  <si>
    <t>False</t>
  </si>
  <si>
    <t>{00a5d5ff-252b-4636-881a-4b68c075566e}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</si>
  <si>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</si>
  <si>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</si>
  <si>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</si>
  <si>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</si>
  <si>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</si>
  <si>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</si>
  <si>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</si>
  <si>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</si>
  <si>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2020-09B-8-2</t>
  </si>
  <si>
    <t>Stavba:</t>
  </si>
  <si>
    <t>INFRASTRUKTURA ZŠ CHOMUTOV - učebna pří.vědy -ZŠ Zahradní, Chomutov-m 8.2+8.3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</si>
  <si>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</si>
  <si>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</si>
  <si>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</si>
  <si>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</si>
  <si>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</si>
  <si>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</si>
  <si>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</si>
  <si>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</si>
  <si>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</si>
  <si>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</si>
  <si>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</si>
  <si>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</si>
  <si>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</si>
  <si>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 xml:space="preserve">KAP ATELIER s.r.o.   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</si>
  <si>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</si>
  <si>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</si>
  <si>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</si>
  <si>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</si>
  <si>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</si>
  <si>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</si>
  <si>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</si>
  <si>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</si>
  <si>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</si>
  <si>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</si>
  <si>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</si>
  <si>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</si>
  <si>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</si>
  <si>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</si>
  <si>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</si>
  <si>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</si>
  <si>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</si>
  <si>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</si>
  <si>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</si>
  <si>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</si>
  <si>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</si>
  <si>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</si>
  <si>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</si>
  <si>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</si>
  <si>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</si>
  <si>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</si>
  <si>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</si>
  <si>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</si>
  <si>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</si>
  <si>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</si>
  <si>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</si>
  <si>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</si>
  <si>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</si>
  <si>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</si>
  <si>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</si>
  <si>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</si>
  <si>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</si>
  <si>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</si>
  <si>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</si>
  <si>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</si>
  <si>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</si>
  <si>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</si>
  <si>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</si>
  <si>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</si>
  <si>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</si>
  <si>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</si>
  <si>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</si>
  <si>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</si>
  <si>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08.2-c</t>
  </si>
  <si>
    <t>{d174bed0-7e64-4def-ae7f-ff6189aa24be}</t>
  </si>
  <si>
    <t>KRYCÍ LIST SOUPISU PRACÍ</t>
  </si>
  <si>
    <t>Objekt:</t>
  </si>
  <si>
    <t>SO 08.2-c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</si>
  <si>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</si>
  <si>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</si>
  <si>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</si>
  <si>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</si>
  <si>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</si>
  <si>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</si>
  <si>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D8 - nosné prvky kabeláží</t>
  </si>
  <si>
    <t>D9 - Server</t>
  </si>
  <si>
    <t>D10 - Aktivní prvky + WiFi AP</t>
  </si>
  <si>
    <t>D11 - ostatní</t>
  </si>
  <si>
    <t>D12 - MONTÁŽE</t>
  </si>
  <si>
    <t>D13 - Demontáže a přeložky stávajících vedení učeben</t>
  </si>
  <si>
    <t>D14 - zakončení metalických kabelů (přeložky)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</si>
  <si>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</si>
  <si>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</si>
  <si>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</si>
  <si>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</si>
  <si>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</si>
  <si>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</si>
  <si>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</si>
  <si>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</si>
  <si>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</si>
  <si>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</si>
  <si>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</si>
  <si>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</si>
  <si>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</si>
  <si>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</si>
  <si>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</si>
  <si>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</si>
  <si>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</si>
  <si>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</si>
  <si>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</si>
  <si>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</si>
  <si>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</si>
  <si>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</si>
  <si>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</si>
  <si>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</si>
  <si>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</si>
  <si>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</si>
  <si>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</si>
  <si>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</si>
  <si>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</si>
  <si>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</si>
  <si>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</si>
  <si>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</si>
  <si>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</si>
  <si>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suchý zip, šířka 20mm, délka 20mm, černý</t>
  </si>
  <si>
    <t>bal</t>
  </si>
  <si>
    <t>16</t>
  </si>
  <si>
    <t>kabelová vázací páska 203mm délka,nylon6.6, natural,balení 1000ks</t>
  </si>
  <si>
    <t>18</t>
  </si>
  <si>
    <t>9</t>
  </si>
  <si>
    <t>kabelová vázací páska 368mm délka,nylon6.6, natural,balení 250ks</t>
  </si>
  <si>
    <t>20</t>
  </si>
  <si>
    <t>D2</t>
  </si>
  <si>
    <t>přípojné kabely metalické</t>
  </si>
  <si>
    <t>Cat6Plus 24 AWG U/UTP Stranded 4 Pair RJ45 - RJ45 Blade Patch Cord Grey LS/OH IEC 332.1 Sheathed Cable with Grey Boots 1m</t>
  </si>
  <si>
    <t>24</t>
  </si>
  <si>
    <t>11</t>
  </si>
  <si>
    <t>Cat6Plus 24 AWG U/UTP Stranded 4 Pair RJ45 - RJ45 Blade Patch Cord Grey LS/OH IEC 332.1 Sheathed Cable with Grey Boots 2m</t>
  </si>
  <si>
    <t>26</t>
  </si>
  <si>
    <t>D8</t>
  </si>
  <si>
    <t>nosné prvky kabeláží</t>
  </si>
  <si>
    <t>LISTA LHD 40X40 HD 2M</t>
  </si>
  <si>
    <t>m</t>
  </si>
  <si>
    <t>92</t>
  </si>
  <si>
    <t>13</t>
  </si>
  <si>
    <t>TRUBKA KOPOFLEX 50 KF 09050 BA</t>
  </si>
  <si>
    <t>112</t>
  </si>
  <si>
    <t>14</t>
  </si>
  <si>
    <t>příslušenství k lištám  tvarovky</t>
  </si>
  <si>
    <t>cpl</t>
  </si>
  <si>
    <t>114</t>
  </si>
  <si>
    <t>D9</t>
  </si>
  <si>
    <t>Server</t>
  </si>
  <si>
    <t>D10</t>
  </si>
  <si>
    <t>Aktivní prvky + WiFi AP</t>
  </si>
  <si>
    <t>130</t>
  </si>
  <si>
    <t>132</t>
  </si>
  <si>
    <t>17</t>
  </si>
  <si>
    <t>1-Port Gigabit PoE Power Injector, 802.3at up to 30W for GPI-130 Gigabit PoE Injector</t>
  </si>
  <si>
    <t>134</t>
  </si>
  <si>
    <t>Drobný materiál</t>
  </si>
  <si>
    <t>136</t>
  </si>
  <si>
    <t>D11</t>
  </si>
  <si>
    <t>ostatní</t>
  </si>
  <si>
    <t>19</t>
  </si>
  <si>
    <t>montážní materiál (šrouby, vruty, hmoždinky, pásky apod.)</t>
  </si>
  <si>
    <t>138</t>
  </si>
  <si>
    <t>D12</t>
  </si>
  <si>
    <t>MONTÁŽE</t>
  </si>
  <si>
    <t>K</t>
  </si>
  <si>
    <t>Pokládka UTP kabelů</t>
  </si>
  <si>
    <t>140</t>
  </si>
  <si>
    <t>demontáže stáv. UTP kabelů, odpojení</t>
  </si>
  <si>
    <t>144</t>
  </si>
  <si>
    <t>22</t>
  </si>
  <si>
    <t>montáže kabelů a zásuvek do nábytku</t>
  </si>
  <si>
    <t>146</t>
  </si>
  <si>
    <t>23</t>
  </si>
  <si>
    <t>montáž nosných prvků</t>
  </si>
  <si>
    <t>148</t>
  </si>
  <si>
    <t>průrazy včetně začištění</t>
  </si>
  <si>
    <t>150</t>
  </si>
  <si>
    <t>25</t>
  </si>
  <si>
    <t>zapojení modulu RJ45</t>
  </si>
  <si>
    <t>158</t>
  </si>
  <si>
    <t>montáž zásuvky SK</t>
  </si>
  <si>
    <t>160</t>
  </si>
  <si>
    <t>D13</t>
  </si>
  <si>
    <t>Demontáže a přeložky stávajících vedení učeben</t>
  </si>
  <si>
    <t>27</t>
  </si>
  <si>
    <t>odpojení, demontáž metalických kabelů ve stávajících kanálech a vedeních</t>
  </si>
  <si>
    <t>170</t>
  </si>
  <si>
    <t>28</t>
  </si>
  <si>
    <t>demontáže tras</t>
  </si>
  <si>
    <t>172</t>
  </si>
  <si>
    <t>29</t>
  </si>
  <si>
    <t>174</t>
  </si>
  <si>
    <t>D14</t>
  </si>
  <si>
    <t>zakončení metalických kabelů (přeložky)</t>
  </si>
  <si>
    <t>30</t>
  </si>
  <si>
    <t>176</t>
  </si>
  <si>
    <t>31</t>
  </si>
  <si>
    <t>Cerifikace LAN Měření portů LAN</t>
  </si>
  <si>
    <t>port</t>
  </si>
  <si>
    <t>178</t>
  </si>
  <si>
    <t>32</t>
  </si>
  <si>
    <t>organizace kabelů v rozvaděči</t>
  </si>
  <si>
    <t>180</t>
  </si>
  <si>
    <t>33</t>
  </si>
  <si>
    <t>úklid po montážních činnostech, přesuny hmot</t>
  </si>
  <si>
    <t>188</t>
  </si>
  <si>
    <t>34</t>
  </si>
  <si>
    <t>Dokumentace skutečného provedení</t>
  </si>
  <si>
    <t>190</t>
  </si>
  <si>
    <t>35</t>
  </si>
  <si>
    <t>192</t>
  </si>
  <si>
    <t>36</t>
  </si>
  <si>
    <t>montáž a konfigurace WiFi AP</t>
  </si>
  <si>
    <t>198</t>
  </si>
  <si>
    <t>37</t>
  </si>
  <si>
    <t>dopravní náklady</t>
  </si>
  <si>
    <t>200</t>
  </si>
  <si>
    <t>Strukturovaná kabeláž</t>
  </si>
  <si>
    <t>doplnit název</t>
  </si>
  <si>
    <t>nestíněný keystone RJ45 Cat.6 beznástrojový, šedý</t>
  </si>
  <si>
    <t>Bezdrátový přístupový bod (Technická specifikace dle přílohy ZD)</t>
  </si>
  <si>
    <t>Licence pro podporu 24x7 bezdrátového přístupového bodu, pokročilá výměna hardwaru (NBD), firmware a obecné aktualizace na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</si>
</sst>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80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29" fillId="0" borderId="0" xfId="0" applyFont="1" applyAlignme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/>
    <xf numFmtId="0" fontId="29" fillId="0" borderId="3" xfId="0" applyFont="1" applyBorder="1" applyAlignment="1"/>
    <xf numFmtId="0" fontId="29" fillId="0" borderId="14" xfId="0" applyFont="1" applyBorder="1" applyAlignment="1"/>
    <xf numFmtId="0" fontId="29" fillId="0" borderId="0" xfId="0" applyFont="1" applyBorder="1" applyAlignment="1"/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0" fontId="29" fillId="0" borderId="10" xfId="0" applyFont="1" applyBorder="1" applyAlignment="1">
      <alignment vertical="center"/>
    </xf>
    <xf numFmtId="0" fontId="29" fillId="0" borderId="0" xfId="0" applyFont="1" applyAlignment="1">
      <alignment vertical="center"/>
    </xf>
    <xf numFmtId="49" fontId="28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AB7672B-FFA6-456E-B1CC-BF60C9F6FAD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5155B0D-1E3A-4297-8420-3C85F82BB9A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8-2%20-%20INFRASTRUKTURA%20Z&#352;%20CHOMUTOV%20-%20u&#269;ebna%20p&#345;&#237;.v&#283;dy%20-Z&#352;%20Zahradn&#237;,%20Chomutov-m%208.2+8.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8.2-a - stavební část"/>
      <sheetName val="SO 08.2-b1 - elektroinsta..."/>
      <sheetName val="SO 08.2-b2 - elektro mate..."/>
      <sheetName val="SO 08.2-c - strukturovaná..."/>
      <sheetName val="SO 08.2-d - AV technika +..."/>
      <sheetName val="SO 08.2-e - VZT"/>
      <sheetName val="SO 08.2-f - nábytek"/>
      <sheetName val="SO 08.2-VRN - VRN"/>
      <sheetName val="Pokyny pro vyplnění"/>
    </sheetNames>
    <sheetDataSet>
      <sheetData sheetId="0">
        <row r="6">
          <cell r="K6" t="str">
            <v>INFRASTRUKTURA ZŠ CHOMUTOV - učebna pří.vědy -ZŠ Zahradní, Chomutov-m 8.2+8.3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KAP ATELIER s.r.o.   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112606.82</v>
          </cell>
        </row>
        <row r="33">
          <cell r="F33">
            <v>112606.82</v>
          </cell>
          <cell r="J33">
            <v>23647.43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9">
          <cell r="P89">
            <v>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9705D-5300-4650-A653-638EDD09451E}">
  <sheetPr>
    <pageSetUpPr fitToPage="1"/>
  </sheetPr>
  <dimension ref="A1:CM57"/>
  <sheetViews>
    <sheetView showGridLines="0" tabSelected="1" topLeftCell="A40" workbookViewId="0">
      <selection activeCell="AN67" sqref="AN6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145" t="s">
        <v>6</v>
      </c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S2" s="2" t="s">
        <v>7</v>
      </c>
      <c r="BT2" s="2" t="s">
        <v>8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5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47" t="s">
        <v>14</v>
      </c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R5" s="5"/>
      <c r="BS5" s="2" t="s">
        <v>7</v>
      </c>
    </row>
    <row r="6" spans="1:74" ht="36.950000000000003" customHeight="1" x14ac:dyDescent="0.2">
      <c r="B6" s="5"/>
      <c r="D6" s="9" t="s">
        <v>15</v>
      </c>
      <c r="K6" s="148" t="s">
        <v>16</v>
      </c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5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399999999999999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5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2.75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5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399999999999999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5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399999999999999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5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49" t="s">
        <v>36</v>
      </c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49"/>
      <c r="AJ23" s="149"/>
      <c r="AK23" s="149"/>
      <c r="AL23" s="149"/>
      <c r="AM23" s="149"/>
      <c r="AN23" s="149"/>
      <c r="AR23" s="5"/>
    </row>
    <row r="24" spans="1:71" ht="6.95" customHeight="1" x14ac:dyDescent="0.2">
      <c r="B24" s="5"/>
      <c r="AR24" s="5"/>
    </row>
    <row r="25" spans="1:71" ht="6.95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50">
        <f>ROUND(AG54,2)</f>
        <v>0</v>
      </c>
      <c r="AL26" s="151"/>
      <c r="AM26" s="151"/>
      <c r="AN26" s="151"/>
      <c r="AO26" s="151"/>
      <c r="AP26" s="13"/>
      <c r="AQ26" s="13"/>
      <c r="AR26" s="14"/>
      <c r="BE26" s="13"/>
    </row>
    <row r="27" spans="1:71" s="17" customFormat="1" ht="6.95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2.75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44" t="s">
        <v>38</v>
      </c>
      <c r="M28" s="144"/>
      <c r="N28" s="144"/>
      <c r="O28" s="144"/>
      <c r="P28" s="144"/>
      <c r="Q28" s="13"/>
      <c r="R28" s="13"/>
      <c r="S28" s="13"/>
      <c r="T28" s="13"/>
      <c r="U28" s="13"/>
      <c r="V28" s="13"/>
      <c r="W28" s="144" t="s">
        <v>39</v>
      </c>
      <c r="X28" s="144"/>
      <c r="Y28" s="144"/>
      <c r="Z28" s="144"/>
      <c r="AA28" s="144"/>
      <c r="AB28" s="144"/>
      <c r="AC28" s="144"/>
      <c r="AD28" s="144"/>
      <c r="AE28" s="144"/>
      <c r="AF28" s="13"/>
      <c r="AG28" s="13"/>
      <c r="AH28" s="13"/>
      <c r="AI28" s="13"/>
      <c r="AJ28" s="13"/>
      <c r="AK28" s="144" t="s">
        <v>40</v>
      </c>
      <c r="AL28" s="144"/>
      <c r="AM28" s="144"/>
      <c r="AN28" s="144"/>
      <c r="AO28" s="144"/>
      <c r="AP28" s="13"/>
      <c r="AQ28" s="13"/>
      <c r="AR28" s="14"/>
      <c r="BE28" s="13"/>
    </row>
    <row r="29" spans="1:71" s="18" customFormat="1" ht="14.45" customHeight="1" x14ac:dyDescent="0.2">
      <c r="B29" s="19"/>
      <c r="D29" s="10" t="s">
        <v>41</v>
      </c>
      <c r="F29" s="10" t="s">
        <v>42</v>
      </c>
      <c r="L29" s="152">
        <v>0.21</v>
      </c>
      <c r="M29" s="153"/>
      <c r="N29" s="153"/>
      <c r="O29" s="153"/>
      <c r="P29" s="153"/>
      <c r="W29" s="154">
        <f>AK26</f>
        <v>0</v>
      </c>
      <c r="X29" s="153"/>
      <c r="Y29" s="153"/>
      <c r="Z29" s="153"/>
      <c r="AA29" s="153"/>
      <c r="AB29" s="153"/>
      <c r="AC29" s="153"/>
      <c r="AD29" s="153"/>
      <c r="AE29" s="153"/>
      <c r="AK29" s="154">
        <f>W29*0.21</f>
        <v>0</v>
      </c>
      <c r="AL29" s="153"/>
      <c r="AM29" s="153"/>
      <c r="AN29" s="153"/>
      <c r="AO29" s="153"/>
      <c r="AR29" s="19"/>
    </row>
    <row r="30" spans="1:71" s="18" customFormat="1" ht="14.45" customHeight="1" x14ac:dyDescent="0.2">
      <c r="B30" s="19"/>
      <c r="F30" s="10" t="s">
        <v>43</v>
      </c>
      <c r="L30" s="152">
        <v>0.15</v>
      </c>
      <c r="M30" s="153"/>
      <c r="N30" s="153"/>
      <c r="O30" s="153"/>
      <c r="P30" s="153"/>
      <c r="W30" s="154">
        <f>ROUND(BA54, 2)</f>
        <v>0</v>
      </c>
      <c r="X30" s="153"/>
      <c r="Y30" s="153"/>
      <c r="Z30" s="153"/>
      <c r="AA30" s="153"/>
      <c r="AB30" s="153"/>
      <c r="AC30" s="153"/>
      <c r="AD30" s="153"/>
      <c r="AE30" s="153"/>
      <c r="AK30" s="154">
        <f>ROUND(AW54, 2)</f>
        <v>0</v>
      </c>
      <c r="AL30" s="153"/>
      <c r="AM30" s="153"/>
      <c r="AN30" s="153"/>
      <c r="AO30" s="153"/>
      <c r="AR30" s="19"/>
    </row>
    <row r="31" spans="1:71" s="18" customFormat="1" ht="14.45" hidden="1" customHeight="1" x14ac:dyDescent="0.2">
      <c r="B31" s="19"/>
      <c r="F31" s="10" t="s">
        <v>44</v>
      </c>
      <c r="L31" s="152">
        <v>0.21</v>
      </c>
      <c r="M31" s="153"/>
      <c r="N31" s="153"/>
      <c r="O31" s="153"/>
      <c r="P31" s="153"/>
      <c r="W31" s="154">
        <f>ROUND(BB54, 2)</f>
        <v>0</v>
      </c>
      <c r="X31" s="153"/>
      <c r="Y31" s="153"/>
      <c r="Z31" s="153"/>
      <c r="AA31" s="153"/>
      <c r="AB31" s="153"/>
      <c r="AC31" s="153"/>
      <c r="AD31" s="153"/>
      <c r="AE31" s="153"/>
      <c r="AK31" s="154">
        <v>0</v>
      </c>
      <c r="AL31" s="153"/>
      <c r="AM31" s="153"/>
      <c r="AN31" s="153"/>
      <c r="AO31" s="153"/>
      <c r="AR31" s="19"/>
    </row>
    <row r="32" spans="1:71" s="18" customFormat="1" ht="14.45" hidden="1" customHeight="1" x14ac:dyDescent="0.2">
      <c r="B32" s="19"/>
      <c r="F32" s="10" t="s">
        <v>45</v>
      </c>
      <c r="L32" s="152">
        <v>0.15</v>
      </c>
      <c r="M32" s="153"/>
      <c r="N32" s="153"/>
      <c r="O32" s="153"/>
      <c r="P32" s="153"/>
      <c r="W32" s="154">
        <f>ROUND(BC54, 2)</f>
        <v>0</v>
      </c>
      <c r="X32" s="153"/>
      <c r="Y32" s="153"/>
      <c r="Z32" s="153"/>
      <c r="AA32" s="153"/>
      <c r="AB32" s="153"/>
      <c r="AC32" s="153"/>
      <c r="AD32" s="153"/>
      <c r="AE32" s="153"/>
      <c r="AK32" s="154">
        <v>0</v>
      </c>
      <c r="AL32" s="153"/>
      <c r="AM32" s="153"/>
      <c r="AN32" s="153"/>
      <c r="AO32" s="153"/>
      <c r="AR32" s="19"/>
    </row>
    <row r="33" spans="1:57" s="18" customFormat="1" ht="14.45" hidden="1" customHeight="1" x14ac:dyDescent="0.2">
      <c r="B33" s="19"/>
      <c r="F33" s="10" t="s">
        <v>46</v>
      </c>
      <c r="L33" s="152">
        <v>0</v>
      </c>
      <c r="M33" s="153"/>
      <c r="N33" s="153"/>
      <c r="O33" s="153"/>
      <c r="P33" s="153"/>
      <c r="W33" s="154">
        <f>ROUND(BD54, 2)</f>
        <v>0</v>
      </c>
      <c r="X33" s="153"/>
      <c r="Y33" s="153"/>
      <c r="Z33" s="153"/>
      <c r="AA33" s="153"/>
      <c r="AB33" s="153"/>
      <c r="AC33" s="153"/>
      <c r="AD33" s="153"/>
      <c r="AE33" s="153"/>
      <c r="AK33" s="154">
        <v>0</v>
      </c>
      <c r="AL33" s="153"/>
      <c r="AM33" s="153"/>
      <c r="AN33" s="153"/>
      <c r="AO33" s="153"/>
      <c r="AR33" s="19"/>
    </row>
    <row r="34" spans="1:57" s="17" customFormat="1" ht="6.95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57" t="s">
        <v>49</v>
      </c>
      <c r="Y35" s="158"/>
      <c r="Z35" s="158"/>
      <c r="AA35" s="158"/>
      <c r="AB35" s="158"/>
      <c r="AC35" s="22"/>
      <c r="AD35" s="22"/>
      <c r="AE35" s="22"/>
      <c r="AF35" s="22"/>
      <c r="AG35" s="22"/>
      <c r="AH35" s="22"/>
      <c r="AI35" s="22"/>
      <c r="AJ35" s="22"/>
      <c r="AK35" s="159">
        <f>SUM(AK26:AK33)</f>
        <v>0</v>
      </c>
      <c r="AL35" s="158"/>
      <c r="AM35" s="158"/>
      <c r="AN35" s="158"/>
      <c r="AO35" s="160"/>
      <c r="AP35" s="20"/>
      <c r="AQ35" s="20"/>
      <c r="AR35" s="14"/>
      <c r="BE35" s="13"/>
    </row>
    <row r="36" spans="1:57" s="17" customFormat="1" ht="6.95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5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5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5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5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2020-09B-8-2</v>
      </c>
      <c r="AR44" s="29"/>
    </row>
    <row r="45" spans="1:57" s="30" customFormat="1" ht="36.950000000000003" customHeight="1" x14ac:dyDescent="0.2">
      <c r="B45" s="31"/>
      <c r="C45" s="32" t="s">
        <v>15</v>
      </c>
      <c r="L45" s="155" t="str">
        <f>K6</f>
        <v>INFRASTRUKTURA ZŠ CHOMUTOV - učebna pří.vědy -ZŠ Zahradní, Chomutov-m 8.2+8.3</v>
      </c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R45" s="31"/>
    </row>
    <row r="46" spans="1:57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61" t="str">
        <f>IF(AN8= "","",AN8)</f>
        <v>2. 3. 2020</v>
      </c>
      <c r="AN47" s="161"/>
      <c r="AO47" s="13"/>
      <c r="AP47" s="13"/>
      <c r="AQ47" s="13"/>
      <c r="AR47" s="14"/>
      <c r="BE47" s="13"/>
    </row>
    <row r="48" spans="1:57" s="17" customFormat="1" ht="6.95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2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62" t="str">
        <f>IF(E17="","",E17)</f>
        <v xml:space="preserve">KAP ATELIER s.r.o.   </v>
      </c>
      <c r="AN49" s="163"/>
      <c r="AO49" s="163"/>
      <c r="AP49" s="163"/>
      <c r="AQ49" s="13"/>
      <c r="AR49" s="14"/>
      <c r="AS49" s="164" t="s">
        <v>51</v>
      </c>
      <c r="AT49" s="165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2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62" t="str">
        <f>IF(E20="","",E20)</f>
        <v>ing. Kateřina Tumpachová</v>
      </c>
      <c r="AN50" s="163"/>
      <c r="AO50" s="163"/>
      <c r="AP50" s="163"/>
      <c r="AQ50" s="13"/>
      <c r="AR50" s="14"/>
      <c r="AS50" s="166"/>
      <c r="AT50" s="167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66"/>
      <c r="AT51" s="167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68" t="s">
        <v>52</v>
      </c>
      <c r="D52" s="169"/>
      <c r="E52" s="169"/>
      <c r="F52" s="169"/>
      <c r="G52" s="169"/>
      <c r="H52" s="38"/>
      <c r="I52" s="170" t="s">
        <v>53</v>
      </c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71" t="s">
        <v>54</v>
      </c>
      <c r="AH52" s="169"/>
      <c r="AI52" s="169"/>
      <c r="AJ52" s="169"/>
      <c r="AK52" s="169"/>
      <c r="AL52" s="169"/>
      <c r="AM52" s="169"/>
      <c r="AN52" s="170" t="s">
        <v>55</v>
      </c>
      <c r="AO52" s="169"/>
      <c r="AP52" s="169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50000000000003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75">
        <f>ROUND(SUM(AG55:AG55),2)</f>
        <v>0</v>
      </c>
      <c r="AH54" s="175"/>
      <c r="AI54" s="175"/>
      <c r="AJ54" s="175"/>
      <c r="AK54" s="175"/>
      <c r="AL54" s="175"/>
      <c r="AM54" s="175"/>
      <c r="AN54" s="176">
        <f>AN55</f>
        <v>0</v>
      </c>
      <c r="AO54" s="176"/>
      <c r="AP54" s="176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23647.43</v>
      </c>
      <c r="AU54" s="53">
        <f>ROUND(SUM(AU55:AU55),5)</f>
        <v>0</v>
      </c>
      <c r="AV54" s="52">
        <f>ROUND(AZ54*L29,2)</f>
        <v>23647.43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112606.82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72" t="s">
        <v>79</v>
      </c>
      <c r="E55" s="172"/>
      <c r="F55" s="172"/>
      <c r="G55" s="172"/>
      <c r="H55" s="172"/>
      <c r="I55" s="60"/>
      <c r="J55" s="172" t="s">
        <v>228</v>
      </c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3">
        <f>'SO 08.2-c - strukturovaná...'!J89</f>
        <v>0</v>
      </c>
      <c r="AH55" s="174"/>
      <c r="AI55" s="174"/>
      <c r="AJ55" s="174"/>
      <c r="AK55" s="174"/>
      <c r="AL55" s="174"/>
      <c r="AM55" s="174"/>
      <c r="AN55" s="173">
        <f>AG55*1.21</f>
        <v>0</v>
      </c>
      <c r="AO55" s="174"/>
      <c r="AP55" s="174"/>
      <c r="AQ55" s="61" t="s">
        <v>76</v>
      </c>
      <c r="AR55" s="58"/>
      <c r="AS55" s="62">
        <v>0</v>
      </c>
      <c r="AT55" s="63">
        <f t="shared" si="0"/>
        <v>23647.43</v>
      </c>
      <c r="AU55" s="64">
        <f>'[1]SO 08.2-c - strukturovaná...'!P89</f>
        <v>0</v>
      </c>
      <c r="AV55" s="63">
        <f>'[1]SO 08.2-c - strukturovaná...'!J33</f>
        <v>23647.43</v>
      </c>
      <c r="AW55" s="63">
        <f>'[1]SO 08.2-c - strukturovaná...'!J34</f>
        <v>0</v>
      </c>
      <c r="AX55" s="63">
        <f>'[1]SO 08.2-c - strukturovaná...'!J35</f>
        <v>0</v>
      </c>
      <c r="AY55" s="63">
        <f>'[1]SO 08.2-c - strukturovaná...'!J36</f>
        <v>0</v>
      </c>
      <c r="AZ55" s="63">
        <f>'[1]SO 08.2-c - strukturovaná...'!F33</f>
        <v>112606.82</v>
      </c>
      <c r="BA55" s="63">
        <f>'[1]SO 08.2-c - strukturovaná...'!F34</f>
        <v>0</v>
      </c>
      <c r="BB55" s="63">
        <f>'[1]SO 08.2-c - strukturovaná...'!F35</f>
        <v>0</v>
      </c>
      <c r="BC55" s="63">
        <f>'[1]SO 08.2-c - strukturovaná...'!F36</f>
        <v>0</v>
      </c>
      <c r="BD55" s="65">
        <f>'[1]SO 08.2-c - strukturovaná...'!F37</f>
        <v>0</v>
      </c>
      <c r="BT55" s="67" t="s">
        <v>77</v>
      </c>
      <c r="BV55" s="67" t="s">
        <v>73</v>
      </c>
      <c r="BW55" s="67" t="s">
        <v>80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5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D55:H55"/>
    <mergeCell ref="J55:AF55"/>
    <mergeCell ref="AG55:AM55"/>
    <mergeCell ref="AN55:AP55"/>
    <mergeCell ref="AG54:AM54"/>
    <mergeCell ref="AN54:AP54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E2"/>
    <mergeCell ref="K5:AO5"/>
    <mergeCell ref="K6:AO6"/>
    <mergeCell ref="E23:AN23"/>
    <mergeCell ref="AK26:AO26"/>
  </mergeCells>
  <hyperlinks>
    <hyperlink ref="A55" location="'SO 08.2-c - strukturovaná...'!C2" display="/" xr:uid="{F14C5901-AB25-4D4B-85F7-C26977F16064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B9B06-1C6B-4127-8FBD-30E3BD84E3C3}">
  <sheetPr>
    <pageSetUpPr fitToPage="1"/>
  </sheetPr>
  <dimension ref="A1:BM137"/>
  <sheetViews>
    <sheetView showGridLines="0" topLeftCell="A92" workbookViewId="0">
      <selection activeCell="J106" sqref="J10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68"/>
    </row>
    <row r="2" spans="1:46" ht="36.950000000000003" customHeight="1" x14ac:dyDescent="0.2">
      <c r="L2" s="145" t="s">
        <v>6</v>
      </c>
      <c r="M2" s="146"/>
      <c r="N2" s="146"/>
      <c r="O2" s="146"/>
      <c r="P2" s="146"/>
      <c r="Q2" s="146"/>
      <c r="R2" s="146"/>
      <c r="S2" s="146"/>
      <c r="T2" s="146"/>
      <c r="U2" s="146"/>
      <c r="V2" s="146"/>
      <c r="AT2" s="2" t="s">
        <v>80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5" customHeight="1" x14ac:dyDescent="0.2">
      <c r="B4" s="5"/>
      <c r="D4" s="6" t="s">
        <v>81</v>
      </c>
      <c r="L4" s="5"/>
      <c r="M4" s="69" t="s">
        <v>11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78" t="str">
        <f>'[1]Rekapitulace stavby'!K6</f>
        <v>INFRASTRUKTURA ZŠ CHOMUTOV - učebna pří.vědy -ZŠ Zahradní, Chomutov-m 8.2+8.3</v>
      </c>
      <c r="F7" s="179"/>
      <c r="G7" s="179"/>
      <c r="H7" s="179"/>
      <c r="L7" s="5"/>
    </row>
    <row r="8" spans="1:46" s="17" customFormat="1" ht="12" customHeight="1" x14ac:dyDescent="0.2">
      <c r="A8" s="13"/>
      <c r="B8" s="14"/>
      <c r="C8" s="13"/>
      <c r="D8" s="10" t="s">
        <v>82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55" t="s">
        <v>83</v>
      </c>
      <c r="F9" s="177"/>
      <c r="G9" s="177"/>
      <c r="H9" s="177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tr">
        <f>'[1]Rekapitulace stavby'!AN8</f>
        <v>2. 3. 2020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tr">
        <f>IF('[1]Rekapitulace stavby'!AN10="","",'[1]Rekapitulace stavby'!AN10)</f>
        <v>00261891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tr">
        <f>IF('[1]Rekapitulace stavby'!E11="","",'[1]Rekapitulace stavby'!E11)</f>
        <v>Statutární město Chomutov</v>
      </c>
      <c r="F15" s="13"/>
      <c r="G15" s="13"/>
      <c r="H15" s="13"/>
      <c r="I15" s="10" t="s">
        <v>27</v>
      </c>
      <c r="J15" s="11" t="str">
        <f>IF('[1]Rekapitulace stavby'!AN11="","",'[1]Rekapitulace stavby'!AN11)</f>
        <v/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5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tr">
        <f>'[1]Rekapitulace stavby'!AN13</f>
        <v/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47" t="str">
        <f>'[1]Rekapitulace stavby'!E14</f>
        <v xml:space="preserve"> </v>
      </c>
      <c r="F18" s="147"/>
      <c r="G18" s="147"/>
      <c r="H18" s="147"/>
      <c r="I18" s="10" t="s">
        <v>27</v>
      </c>
      <c r="J18" s="11" t="str">
        <f>'[1]Rekapitulace stavby'!AN14</f>
        <v/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5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tr">
        <f>IF('[1]Rekapitulace stavby'!AN16="","",'[1]Rekapitulace stavby'!AN16)</f>
        <v/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tr">
        <f>IF('[1]Rekapitulace stavby'!E17="","",'[1]Rekapitulace stavby'!E17)</f>
        <v xml:space="preserve">KAP ATELIER s.r.o.   </v>
      </c>
      <c r="F21" s="13"/>
      <c r="G21" s="13"/>
      <c r="H21" s="13"/>
      <c r="I21" s="10" t="s">
        <v>27</v>
      </c>
      <c r="J21" s="11" t="str">
        <f>IF('[1]Rekapitulace stavby'!AN17="","",'[1]Rekapitulace stavby'!AN17)</f>
        <v/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5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tr">
        <f>IF('[1]Rekapitulace stavby'!AN19="","",'[1]Rekapitulace stavby'!AN19)</f>
        <v>75900513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tr">
        <f>IF('[1]Rekapitulace stavby'!E20="","",'[1]Rekapitulace stavby'!E20)</f>
        <v>ing. Kateřina Tumpachová</v>
      </c>
      <c r="F24" s="13"/>
      <c r="G24" s="13"/>
      <c r="H24" s="13"/>
      <c r="I24" s="10" t="s">
        <v>27</v>
      </c>
      <c r="J24" s="11" t="str">
        <f>IF('[1]Rekapitulace stavby'!AN20="","",'[1]Rekapitulace stavby'!AN20)</f>
        <v/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5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49" t="s">
        <v>3</v>
      </c>
      <c r="F27" s="149"/>
      <c r="G27" s="149"/>
      <c r="H27" s="149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5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5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ROUND(J89,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5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5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ROUND((SUM(BE89:BE136)),  2)</f>
        <v>0</v>
      </c>
      <c r="G33" s="13"/>
      <c r="H33" s="13"/>
      <c r="I33" s="81">
        <v>0.21</v>
      </c>
      <c r="J33" s="80">
        <f>ROUND(((SUM(BE89:BE136))*I33),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2">
      <c r="A34" s="13"/>
      <c r="B34" s="14"/>
      <c r="C34" s="13"/>
      <c r="D34" s="13"/>
      <c r="E34" s="10" t="s">
        <v>43</v>
      </c>
      <c r="F34" s="80">
        <f>ROUND((SUM(BF89:BF136)),  2)</f>
        <v>0</v>
      </c>
      <c r="G34" s="13"/>
      <c r="H34" s="13"/>
      <c r="I34" s="81">
        <v>0.15</v>
      </c>
      <c r="J34" s="80">
        <f>ROUND(((SUM(BF89:BF136))*I34),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hidden="1" customHeight="1" x14ac:dyDescent="0.2">
      <c r="A35" s="13"/>
      <c r="B35" s="14"/>
      <c r="C35" s="13"/>
      <c r="D35" s="13"/>
      <c r="E35" s="10" t="s">
        <v>44</v>
      </c>
      <c r="F35" s="80">
        <f>ROUND((SUM(BG89:BG136)),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hidden="1" customHeight="1" x14ac:dyDescent="0.2">
      <c r="A36" s="13"/>
      <c r="B36" s="14"/>
      <c r="C36" s="13"/>
      <c r="D36" s="13"/>
      <c r="E36" s="10" t="s">
        <v>45</v>
      </c>
      <c r="F36" s="80">
        <f>ROUND((SUM(BH89:BH136)),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2">
      <c r="A37" s="13"/>
      <c r="B37" s="14"/>
      <c r="C37" s="13"/>
      <c r="D37" s="13"/>
      <c r="E37" s="10" t="s">
        <v>46</v>
      </c>
      <c r="F37" s="80">
        <f>ROUND((SUM(BI89:BI136)),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5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5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5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5" customHeight="1" x14ac:dyDescent="0.2">
      <c r="A45" s="13"/>
      <c r="B45" s="14"/>
      <c r="C45" s="6" t="s">
        <v>84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78" t="str">
        <f>E7</f>
        <v>INFRASTRUKTURA ZŠ CHOMUTOV - učebna pří.vědy -ZŠ Zahradní, Chomutov-m 8.2+8.3</v>
      </c>
      <c r="F48" s="179"/>
      <c r="G48" s="179"/>
      <c r="H48" s="179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82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55" t="str">
        <f>E9</f>
        <v>SO 08.2-c - strukturovaná kabeláž</v>
      </c>
      <c r="F50" s="177"/>
      <c r="G50" s="177"/>
      <c r="H50" s="177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7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 xml:space="preserve">KAP ATELIER s.r.o.   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7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85</v>
      </c>
      <c r="D57" s="82"/>
      <c r="E57" s="82"/>
      <c r="F57" s="82"/>
      <c r="G57" s="82"/>
      <c r="H57" s="82"/>
      <c r="I57" s="82"/>
      <c r="J57" s="90" t="s">
        <v>86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J89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87</v>
      </c>
    </row>
    <row r="60" spans="1:47" s="92" customFormat="1" ht="24.95" customHeight="1" x14ac:dyDescent="0.2">
      <c r="B60" s="93"/>
      <c r="D60" s="94" t="s">
        <v>88</v>
      </c>
      <c r="E60" s="95"/>
      <c r="F60" s="95"/>
      <c r="G60" s="95"/>
      <c r="H60" s="95"/>
      <c r="I60" s="95"/>
      <c r="J60" s="96">
        <f>J90</f>
        <v>0</v>
      </c>
      <c r="L60" s="93"/>
    </row>
    <row r="61" spans="1:47" s="92" customFormat="1" ht="24.95" customHeight="1" x14ac:dyDescent="0.2">
      <c r="B61" s="93"/>
      <c r="D61" s="94" t="s">
        <v>89</v>
      </c>
      <c r="E61" s="95"/>
      <c r="F61" s="95"/>
      <c r="G61" s="95"/>
      <c r="H61" s="95"/>
      <c r="I61" s="95"/>
      <c r="J61" s="96">
        <f>J100</f>
        <v>0</v>
      </c>
      <c r="L61" s="93"/>
    </row>
    <row r="62" spans="1:47" s="92" customFormat="1" ht="24.95" customHeight="1" x14ac:dyDescent="0.2">
      <c r="B62" s="93"/>
      <c r="D62" s="94" t="s">
        <v>90</v>
      </c>
      <c r="E62" s="95"/>
      <c r="F62" s="95"/>
      <c r="G62" s="95"/>
      <c r="H62" s="95"/>
      <c r="I62" s="95"/>
      <c r="J62" s="96">
        <f>J103</f>
        <v>0</v>
      </c>
      <c r="L62" s="93"/>
    </row>
    <row r="63" spans="1:47" s="92" customFormat="1" ht="24.95" customHeight="1" x14ac:dyDescent="0.2">
      <c r="B63" s="93"/>
      <c r="D63" s="94" t="s">
        <v>91</v>
      </c>
      <c r="E63" s="95"/>
      <c r="F63" s="95"/>
      <c r="G63" s="95"/>
      <c r="H63" s="95"/>
      <c r="I63" s="95"/>
      <c r="J63" s="96">
        <f>J107</f>
        <v>0</v>
      </c>
      <c r="L63" s="93"/>
    </row>
    <row r="64" spans="1:47" s="92" customFormat="1" ht="24.95" customHeight="1" x14ac:dyDescent="0.2">
      <c r="B64" s="93"/>
      <c r="D64" s="94" t="s">
        <v>92</v>
      </c>
      <c r="E64" s="95"/>
      <c r="F64" s="95"/>
      <c r="G64" s="95"/>
      <c r="H64" s="95"/>
      <c r="I64" s="95"/>
      <c r="J64" s="96">
        <f>J108</f>
        <v>0</v>
      </c>
      <c r="L64" s="93"/>
    </row>
    <row r="65" spans="1:31" s="92" customFormat="1" ht="24.95" customHeight="1" x14ac:dyDescent="0.2">
      <c r="B65" s="93"/>
      <c r="D65" s="94" t="s">
        <v>93</v>
      </c>
      <c r="E65" s="95"/>
      <c r="F65" s="95"/>
      <c r="G65" s="95"/>
      <c r="H65" s="95"/>
      <c r="I65" s="95"/>
      <c r="J65" s="96">
        <f>J113</f>
        <v>0</v>
      </c>
      <c r="L65" s="93"/>
    </row>
    <row r="66" spans="1:31" s="92" customFormat="1" ht="24.95" customHeight="1" x14ac:dyDescent="0.2">
      <c r="B66" s="93"/>
      <c r="D66" s="94" t="s">
        <v>94</v>
      </c>
      <c r="E66" s="95"/>
      <c r="F66" s="95"/>
      <c r="G66" s="95"/>
      <c r="H66" s="95"/>
      <c r="I66" s="95"/>
      <c r="J66" s="96">
        <f>J115</f>
        <v>0</v>
      </c>
      <c r="L66" s="93"/>
    </row>
    <row r="67" spans="1:31" s="92" customFormat="1" ht="24.95" customHeight="1" x14ac:dyDescent="0.2">
      <c r="B67" s="93"/>
      <c r="D67" s="94" t="s">
        <v>95</v>
      </c>
      <c r="E67" s="95"/>
      <c r="F67" s="95"/>
      <c r="G67" s="95"/>
      <c r="H67" s="95"/>
      <c r="I67" s="95"/>
      <c r="J67" s="96">
        <f>J123</f>
        <v>0</v>
      </c>
      <c r="L67" s="93"/>
    </row>
    <row r="68" spans="1:31" s="92" customFormat="1" ht="24.95" customHeight="1" x14ac:dyDescent="0.2">
      <c r="B68" s="93"/>
      <c r="D68" s="94" t="s">
        <v>96</v>
      </c>
      <c r="E68" s="95"/>
      <c r="F68" s="95"/>
      <c r="G68" s="95"/>
      <c r="H68" s="95"/>
      <c r="I68" s="95"/>
      <c r="J68" s="96">
        <f>J127</f>
        <v>0</v>
      </c>
      <c r="L68" s="93"/>
    </row>
    <row r="69" spans="1:31" s="92" customFormat="1" ht="24.95" customHeight="1" x14ac:dyDescent="0.2">
      <c r="B69" s="93"/>
      <c r="D69" s="94" t="s">
        <v>93</v>
      </c>
      <c r="E69" s="95"/>
      <c r="F69" s="95"/>
      <c r="G69" s="95"/>
      <c r="H69" s="95"/>
      <c r="I69" s="95"/>
      <c r="J69" s="96">
        <f>J131</f>
        <v>0</v>
      </c>
      <c r="L69" s="93"/>
    </row>
    <row r="70" spans="1:31" s="17" customFormat="1" ht="21.75" customHeight="1" x14ac:dyDescent="0.2">
      <c r="A70" s="13"/>
      <c r="B70" s="14"/>
      <c r="C70" s="13"/>
      <c r="D70" s="13"/>
      <c r="E70" s="13"/>
      <c r="F70" s="13"/>
      <c r="G70" s="13"/>
      <c r="H70" s="13"/>
      <c r="I70" s="13"/>
      <c r="J70" s="13"/>
      <c r="K70" s="13"/>
      <c r="L70" s="70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pans="1:31" s="17" customFormat="1" ht="6.95" customHeight="1" x14ac:dyDescent="0.2">
      <c r="A71" s="13"/>
      <c r="B71" s="24"/>
      <c r="C71" s="25"/>
      <c r="D71" s="25"/>
      <c r="E71" s="25"/>
      <c r="F71" s="25"/>
      <c r="G71" s="25"/>
      <c r="H71" s="25"/>
      <c r="I71" s="25"/>
      <c r="J71" s="25"/>
      <c r="K71" s="25"/>
      <c r="L71" s="7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5" spans="1:31" s="17" customFormat="1" ht="6.95" customHeight="1" x14ac:dyDescent="0.2">
      <c r="A75" s="13"/>
      <c r="B75" s="26"/>
      <c r="C75" s="27"/>
      <c r="D75" s="27"/>
      <c r="E75" s="27"/>
      <c r="F75" s="27"/>
      <c r="G75" s="27"/>
      <c r="H75" s="27"/>
      <c r="I75" s="27"/>
      <c r="J75" s="27"/>
      <c r="K75" s="27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24.95" customHeight="1" x14ac:dyDescent="0.2">
      <c r="A76" s="13"/>
      <c r="B76" s="14"/>
      <c r="C76" s="6" t="s">
        <v>97</v>
      </c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6.95" customHeight="1" x14ac:dyDescent="0.2">
      <c r="A77" s="13"/>
      <c r="B77" s="14"/>
      <c r="C77" s="13"/>
      <c r="D77" s="13"/>
      <c r="E77" s="13"/>
      <c r="F77" s="13"/>
      <c r="G77" s="13"/>
      <c r="H77" s="13"/>
      <c r="I77" s="13"/>
      <c r="J77" s="13"/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12" customHeight="1" x14ac:dyDescent="0.2">
      <c r="A78" s="13"/>
      <c r="B78" s="14"/>
      <c r="C78" s="10" t="s">
        <v>15</v>
      </c>
      <c r="D78" s="13"/>
      <c r="E78" s="13"/>
      <c r="F78" s="13"/>
      <c r="G78" s="13"/>
      <c r="H78" s="13"/>
      <c r="I78" s="13"/>
      <c r="J78" s="13"/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6.5" customHeight="1" x14ac:dyDescent="0.2">
      <c r="A79" s="13"/>
      <c r="B79" s="14"/>
      <c r="C79" s="13"/>
      <c r="D79" s="13"/>
      <c r="E79" s="178" t="str">
        <f>E7</f>
        <v>INFRASTRUKTURA ZŠ CHOMUTOV - učebna pří.vědy -ZŠ Zahradní, Chomutov-m 8.2+8.3</v>
      </c>
      <c r="F79" s="179"/>
      <c r="G79" s="179"/>
      <c r="H79" s="179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2" customHeight="1" x14ac:dyDescent="0.2">
      <c r="A80" s="13"/>
      <c r="B80" s="14"/>
      <c r="C80" s="10" t="s">
        <v>82</v>
      </c>
      <c r="D80" s="13"/>
      <c r="E80" s="13"/>
      <c r="F80" s="13"/>
      <c r="G80" s="13"/>
      <c r="H80" s="13"/>
      <c r="I80" s="13"/>
      <c r="J80" s="13"/>
      <c r="K80" s="13"/>
      <c r="L80" s="7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16.5" customHeight="1" x14ac:dyDescent="0.2">
      <c r="A81" s="13"/>
      <c r="B81" s="14"/>
      <c r="C81" s="13"/>
      <c r="D81" s="13"/>
      <c r="E81" s="155" t="str">
        <f>E9</f>
        <v>SO 08.2-c - strukturovaná kabeláž</v>
      </c>
      <c r="F81" s="177"/>
      <c r="G81" s="177"/>
      <c r="H81" s="177"/>
      <c r="I81" s="13"/>
      <c r="J81" s="13"/>
      <c r="K81" s="13"/>
      <c r="L81" s="7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6.95" customHeight="1" x14ac:dyDescent="0.2">
      <c r="A82" s="13"/>
      <c r="B82" s="14"/>
      <c r="C82" s="13"/>
      <c r="D82" s="13"/>
      <c r="E82" s="13"/>
      <c r="F82" s="13"/>
      <c r="G82" s="13"/>
      <c r="H82" s="13"/>
      <c r="I82" s="13"/>
      <c r="J82" s="13"/>
      <c r="K82" s="13"/>
      <c r="L82" s="7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12" customHeight="1" x14ac:dyDescent="0.2">
      <c r="A83" s="13"/>
      <c r="B83" s="14"/>
      <c r="C83" s="10" t="s">
        <v>19</v>
      </c>
      <c r="D83" s="13"/>
      <c r="E83" s="13"/>
      <c r="F83" s="11" t="str">
        <f>F12</f>
        <v xml:space="preserve"> </v>
      </c>
      <c r="G83" s="13"/>
      <c r="H83" s="13"/>
      <c r="I83" s="10" t="s">
        <v>21</v>
      </c>
      <c r="J83" s="71" t="str">
        <f>IF(J12="","",J12)</f>
        <v>2. 3. 2020</v>
      </c>
      <c r="K83" s="13"/>
      <c r="L83" s="7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6.95" customHeight="1" x14ac:dyDescent="0.2">
      <c r="A84" s="13"/>
      <c r="B84" s="14"/>
      <c r="C84" s="13"/>
      <c r="D84" s="13"/>
      <c r="E84" s="13"/>
      <c r="F84" s="13"/>
      <c r="G84" s="13"/>
      <c r="H84" s="13"/>
      <c r="I84" s="13"/>
      <c r="J84" s="13"/>
      <c r="K84" s="13"/>
      <c r="L84" s="7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25.7" customHeight="1" x14ac:dyDescent="0.2">
      <c r="A85" s="13"/>
      <c r="B85" s="14"/>
      <c r="C85" s="10" t="s">
        <v>23</v>
      </c>
      <c r="D85" s="13"/>
      <c r="E85" s="13"/>
      <c r="F85" s="11" t="str">
        <f>E15</f>
        <v>Statutární město Chomutov</v>
      </c>
      <c r="G85" s="13"/>
      <c r="H85" s="13"/>
      <c r="I85" s="10" t="s">
        <v>29</v>
      </c>
      <c r="J85" s="88" t="str">
        <f>E21</f>
        <v xml:space="preserve">KAP ATELIER s.r.o.   </v>
      </c>
      <c r="K85" s="13"/>
      <c r="L85" s="7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25.7" customHeight="1" x14ac:dyDescent="0.2">
      <c r="A86" s="13"/>
      <c r="B86" s="14"/>
      <c r="C86" s="10" t="s">
        <v>28</v>
      </c>
      <c r="D86" s="13"/>
      <c r="E86" s="13"/>
      <c r="F86" s="11" t="str">
        <f>IF(E18="","",E18)</f>
        <v xml:space="preserve"> </v>
      </c>
      <c r="G86" s="13"/>
      <c r="H86" s="13"/>
      <c r="I86" s="10" t="s">
        <v>32</v>
      </c>
      <c r="J86" s="88" t="str">
        <f>E24</f>
        <v>ing. Kateřina Tumpachová</v>
      </c>
      <c r="K86" s="13"/>
      <c r="L86" s="7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7" customFormat="1" ht="10.35" customHeight="1" x14ac:dyDescent="0.2">
      <c r="A87" s="13"/>
      <c r="B87" s="14"/>
      <c r="C87" s="13"/>
      <c r="D87" s="13"/>
      <c r="E87" s="13"/>
      <c r="F87" s="13"/>
      <c r="G87" s="13"/>
      <c r="H87" s="13"/>
      <c r="I87" s="13"/>
      <c r="J87" s="13"/>
      <c r="K87" s="13"/>
      <c r="L87" s="7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65" s="103" customFormat="1" ht="29.25" customHeight="1" x14ac:dyDescent="0.2">
      <c r="A88" s="97"/>
      <c r="B88" s="98"/>
      <c r="C88" s="99" t="s">
        <v>98</v>
      </c>
      <c r="D88" s="100" t="s">
        <v>56</v>
      </c>
      <c r="E88" s="100" t="s">
        <v>52</v>
      </c>
      <c r="F88" s="100" t="s">
        <v>53</v>
      </c>
      <c r="G88" s="100" t="s">
        <v>99</v>
      </c>
      <c r="H88" s="100" t="s">
        <v>100</v>
      </c>
      <c r="I88" s="100" t="s">
        <v>101</v>
      </c>
      <c r="J88" s="100" t="s">
        <v>86</v>
      </c>
      <c r="K88" s="101" t="s">
        <v>102</v>
      </c>
      <c r="L88" s="102"/>
      <c r="M88" s="40" t="s">
        <v>3</v>
      </c>
      <c r="N88" s="41" t="s">
        <v>41</v>
      </c>
      <c r="O88" s="41" t="s">
        <v>103</v>
      </c>
      <c r="P88" s="41" t="s">
        <v>104</v>
      </c>
      <c r="Q88" s="41" t="s">
        <v>105</v>
      </c>
      <c r="R88" s="41" t="s">
        <v>106</v>
      </c>
      <c r="S88" s="41" t="s">
        <v>107</v>
      </c>
      <c r="T88" s="42" t="s">
        <v>108</v>
      </c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</row>
    <row r="89" spans="1:65" s="17" customFormat="1" ht="22.9" customHeight="1" x14ac:dyDescent="0.25">
      <c r="A89" s="13"/>
      <c r="B89" s="14"/>
      <c r="C89" s="48" t="s">
        <v>109</v>
      </c>
      <c r="D89" s="13"/>
      <c r="E89" s="13"/>
      <c r="F89" s="13"/>
      <c r="G89" s="13"/>
      <c r="H89" s="13"/>
      <c r="I89" s="13"/>
      <c r="J89" s="104">
        <f>BK89</f>
        <v>0</v>
      </c>
      <c r="K89" s="13"/>
      <c r="L89" s="14"/>
      <c r="M89" s="43"/>
      <c r="N89" s="34"/>
      <c r="O89" s="44"/>
      <c r="P89" s="105">
        <f>P90+P100+P103+P107+P108+P113+P115+P123+P127+P131</f>
        <v>0</v>
      </c>
      <c r="Q89" s="44"/>
      <c r="R89" s="105">
        <f>R90+R100+R103+R107+R108+R113+R115+R123+R127+R131</f>
        <v>0</v>
      </c>
      <c r="S89" s="44"/>
      <c r="T89" s="106">
        <f>T90+T100+T103+T107+T108+T113+T115+T123+T127+T131</f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" t="s">
        <v>70</v>
      </c>
      <c r="AU89" s="2" t="s">
        <v>87</v>
      </c>
      <c r="BK89" s="107">
        <f>BK90+BK100+BK103+BK107+BK108+BK113+BK115+BK123+BK127+BK131</f>
        <v>0</v>
      </c>
    </row>
    <row r="90" spans="1:65" s="108" customFormat="1" ht="25.9" customHeight="1" x14ac:dyDescent="0.2">
      <c r="B90" s="109"/>
      <c r="C90" s="123"/>
      <c r="D90" s="124" t="s">
        <v>70</v>
      </c>
      <c r="E90" s="125" t="s">
        <v>110</v>
      </c>
      <c r="F90" s="125" t="s">
        <v>111</v>
      </c>
      <c r="G90" s="123"/>
      <c r="H90" s="123"/>
      <c r="I90" s="123"/>
      <c r="J90" s="126">
        <f>BK90</f>
        <v>0</v>
      </c>
      <c r="K90" s="123"/>
      <c r="L90" s="127"/>
      <c r="M90" s="128"/>
      <c r="N90" s="129"/>
      <c r="O90" s="111"/>
      <c r="P90" s="112">
        <f>SUM(P91:P99)</f>
        <v>0</v>
      </c>
      <c r="Q90" s="111"/>
      <c r="R90" s="112">
        <f>SUM(R91:R99)</f>
        <v>0</v>
      </c>
      <c r="S90" s="111"/>
      <c r="T90" s="113">
        <f>SUM(T91:T99)</f>
        <v>0</v>
      </c>
      <c r="AR90" s="110" t="s">
        <v>77</v>
      </c>
      <c r="AT90" s="114" t="s">
        <v>70</v>
      </c>
      <c r="AU90" s="114" t="s">
        <v>71</v>
      </c>
      <c r="AY90" s="110" t="s">
        <v>112</v>
      </c>
      <c r="BK90" s="115">
        <f>SUM(BK91:BK99)</f>
        <v>0</v>
      </c>
    </row>
    <row r="91" spans="1:65" s="17" customFormat="1" ht="16.5" customHeight="1" x14ac:dyDescent="0.2">
      <c r="A91" s="13"/>
      <c r="B91" s="116"/>
      <c r="C91" s="130" t="s">
        <v>77</v>
      </c>
      <c r="D91" s="130" t="s">
        <v>113</v>
      </c>
      <c r="E91" s="143" t="s">
        <v>229</v>
      </c>
      <c r="F91" s="132" t="s">
        <v>114</v>
      </c>
      <c r="G91" s="133" t="s">
        <v>115</v>
      </c>
      <c r="H91" s="134">
        <v>1</v>
      </c>
      <c r="I91" s="135"/>
      <c r="J91" s="135">
        <f t="shared" ref="J91:J99" si="0">ROUND(I91*H91,2)</f>
        <v>0</v>
      </c>
      <c r="K91" s="132" t="s">
        <v>116</v>
      </c>
      <c r="L91" s="136"/>
      <c r="M91" s="137" t="s">
        <v>3</v>
      </c>
      <c r="N91" s="138" t="s">
        <v>42</v>
      </c>
      <c r="O91" s="117">
        <v>0</v>
      </c>
      <c r="P91" s="117">
        <f t="shared" ref="P91:P99" si="1">O91*H91</f>
        <v>0</v>
      </c>
      <c r="Q91" s="117">
        <v>0</v>
      </c>
      <c r="R91" s="117">
        <f t="shared" ref="R91:R99" si="2">Q91*H91</f>
        <v>0</v>
      </c>
      <c r="S91" s="117">
        <v>0</v>
      </c>
      <c r="T91" s="118">
        <f t="shared" ref="T91:T99" si="3">S91*H91</f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19" t="s">
        <v>117</v>
      </c>
      <c r="AT91" s="119" t="s">
        <v>113</v>
      </c>
      <c r="AU91" s="119" t="s">
        <v>77</v>
      </c>
      <c r="AY91" s="2" t="s">
        <v>112</v>
      </c>
      <c r="BE91" s="120">
        <f t="shared" ref="BE91:BE99" si="4">IF(N91="základní",J91,0)</f>
        <v>0</v>
      </c>
      <c r="BF91" s="120">
        <f t="shared" ref="BF91:BF99" si="5">IF(N91="snížená",J91,0)</f>
        <v>0</v>
      </c>
      <c r="BG91" s="120">
        <f t="shared" ref="BG91:BG99" si="6">IF(N91="zákl. přenesená",J91,0)</f>
        <v>0</v>
      </c>
      <c r="BH91" s="120">
        <f t="shared" ref="BH91:BH99" si="7">IF(N91="sníž. přenesená",J91,0)</f>
        <v>0</v>
      </c>
      <c r="BI91" s="120">
        <f t="shared" ref="BI91:BI99" si="8">IF(N91="nulová",J91,0)</f>
        <v>0</v>
      </c>
      <c r="BJ91" s="2" t="s">
        <v>77</v>
      </c>
      <c r="BK91" s="120">
        <f t="shared" ref="BK91:BK99" si="9">ROUND(I91*H91,2)</f>
        <v>0</v>
      </c>
      <c r="BL91" s="2" t="s">
        <v>118</v>
      </c>
      <c r="BM91" s="119" t="s">
        <v>78</v>
      </c>
    </row>
    <row r="92" spans="1:65" s="17" customFormat="1" ht="16.5" customHeight="1" x14ac:dyDescent="0.2">
      <c r="A92" s="13"/>
      <c r="B92" s="116"/>
      <c r="C92" s="130" t="s">
        <v>78</v>
      </c>
      <c r="D92" s="130" t="s">
        <v>113</v>
      </c>
      <c r="E92" s="143" t="s">
        <v>229</v>
      </c>
      <c r="F92" s="132" t="s">
        <v>230</v>
      </c>
      <c r="G92" s="133" t="s">
        <v>119</v>
      </c>
      <c r="H92" s="134">
        <v>5</v>
      </c>
      <c r="I92" s="135"/>
      <c r="J92" s="135">
        <f t="shared" si="0"/>
        <v>0</v>
      </c>
      <c r="K92" s="132" t="s">
        <v>116</v>
      </c>
      <c r="L92" s="136"/>
      <c r="M92" s="137" t="s">
        <v>3</v>
      </c>
      <c r="N92" s="138" t="s">
        <v>42</v>
      </c>
      <c r="O92" s="117">
        <v>0</v>
      </c>
      <c r="P92" s="117">
        <f t="shared" si="1"/>
        <v>0</v>
      </c>
      <c r="Q92" s="117">
        <v>0</v>
      </c>
      <c r="R92" s="117">
        <f t="shared" si="2"/>
        <v>0</v>
      </c>
      <c r="S92" s="117">
        <v>0</v>
      </c>
      <c r="T92" s="118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19" t="s">
        <v>117</v>
      </c>
      <c r="AT92" s="119" t="s">
        <v>113</v>
      </c>
      <c r="AU92" s="119" t="s">
        <v>77</v>
      </c>
      <c r="AY92" s="2" t="s">
        <v>112</v>
      </c>
      <c r="BE92" s="120">
        <f t="shared" si="4"/>
        <v>0</v>
      </c>
      <c r="BF92" s="120">
        <f t="shared" si="5"/>
        <v>0</v>
      </c>
      <c r="BG92" s="120">
        <f t="shared" si="6"/>
        <v>0</v>
      </c>
      <c r="BH92" s="120">
        <f t="shared" si="7"/>
        <v>0</v>
      </c>
      <c r="BI92" s="120">
        <f t="shared" si="8"/>
        <v>0</v>
      </c>
      <c r="BJ92" s="2" t="s">
        <v>77</v>
      </c>
      <c r="BK92" s="120">
        <f t="shared" si="9"/>
        <v>0</v>
      </c>
      <c r="BL92" s="2" t="s">
        <v>118</v>
      </c>
      <c r="BM92" s="119" t="s">
        <v>118</v>
      </c>
    </row>
    <row r="93" spans="1:65" s="17" customFormat="1" ht="16.5" customHeight="1" x14ac:dyDescent="0.2">
      <c r="A93" s="13"/>
      <c r="B93" s="116"/>
      <c r="C93" s="130" t="s">
        <v>120</v>
      </c>
      <c r="D93" s="130" t="s">
        <v>113</v>
      </c>
      <c r="E93" s="143" t="s">
        <v>229</v>
      </c>
      <c r="F93" s="132" t="s">
        <v>121</v>
      </c>
      <c r="G93" s="133" t="s">
        <v>119</v>
      </c>
      <c r="H93" s="134">
        <v>1</v>
      </c>
      <c r="I93" s="135"/>
      <c r="J93" s="135">
        <f t="shared" si="0"/>
        <v>0</v>
      </c>
      <c r="K93" s="132" t="s">
        <v>116</v>
      </c>
      <c r="L93" s="136"/>
      <c r="M93" s="137" t="s">
        <v>3</v>
      </c>
      <c r="N93" s="138" t="s">
        <v>42</v>
      </c>
      <c r="O93" s="117">
        <v>0</v>
      </c>
      <c r="P93" s="117">
        <f t="shared" si="1"/>
        <v>0</v>
      </c>
      <c r="Q93" s="117">
        <v>0</v>
      </c>
      <c r="R93" s="117">
        <f t="shared" si="2"/>
        <v>0</v>
      </c>
      <c r="S93" s="117">
        <v>0</v>
      </c>
      <c r="T93" s="118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19" t="s">
        <v>117</v>
      </c>
      <c r="AT93" s="119" t="s">
        <v>113</v>
      </c>
      <c r="AU93" s="119" t="s">
        <v>77</v>
      </c>
      <c r="AY93" s="2" t="s">
        <v>112</v>
      </c>
      <c r="BE93" s="120">
        <f t="shared" si="4"/>
        <v>0</v>
      </c>
      <c r="BF93" s="120">
        <f t="shared" si="5"/>
        <v>0</v>
      </c>
      <c r="BG93" s="120">
        <f t="shared" si="6"/>
        <v>0</v>
      </c>
      <c r="BH93" s="120">
        <f t="shared" si="7"/>
        <v>0</v>
      </c>
      <c r="BI93" s="120">
        <f t="shared" si="8"/>
        <v>0</v>
      </c>
      <c r="BJ93" s="2" t="s">
        <v>77</v>
      </c>
      <c r="BK93" s="120">
        <f t="shared" si="9"/>
        <v>0</v>
      </c>
      <c r="BL93" s="2" t="s">
        <v>118</v>
      </c>
      <c r="BM93" s="119" t="s">
        <v>122</v>
      </c>
    </row>
    <row r="94" spans="1:65" s="17" customFormat="1" ht="16.5" customHeight="1" x14ac:dyDescent="0.2">
      <c r="A94" s="13"/>
      <c r="B94" s="116"/>
      <c r="C94" s="130" t="s">
        <v>118</v>
      </c>
      <c r="D94" s="130" t="s">
        <v>113</v>
      </c>
      <c r="E94" s="143" t="s">
        <v>229</v>
      </c>
      <c r="F94" s="132" t="s">
        <v>123</v>
      </c>
      <c r="G94" s="133" t="s">
        <v>119</v>
      </c>
      <c r="H94" s="134">
        <v>2</v>
      </c>
      <c r="I94" s="135"/>
      <c r="J94" s="135">
        <f t="shared" si="0"/>
        <v>0</v>
      </c>
      <c r="K94" s="132" t="s">
        <v>116</v>
      </c>
      <c r="L94" s="136"/>
      <c r="M94" s="137" t="s">
        <v>3</v>
      </c>
      <c r="N94" s="138" t="s">
        <v>42</v>
      </c>
      <c r="O94" s="117">
        <v>0</v>
      </c>
      <c r="P94" s="117">
        <f t="shared" si="1"/>
        <v>0</v>
      </c>
      <c r="Q94" s="117">
        <v>0</v>
      </c>
      <c r="R94" s="117">
        <f t="shared" si="2"/>
        <v>0</v>
      </c>
      <c r="S94" s="117">
        <v>0</v>
      </c>
      <c r="T94" s="118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19" t="s">
        <v>117</v>
      </c>
      <c r="AT94" s="119" t="s">
        <v>113</v>
      </c>
      <c r="AU94" s="119" t="s">
        <v>77</v>
      </c>
      <c r="AY94" s="2" t="s">
        <v>112</v>
      </c>
      <c r="BE94" s="120">
        <f t="shared" si="4"/>
        <v>0</v>
      </c>
      <c r="BF94" s="120">
        <f t="shared" si="5"/>
        <v>0</v>
      </c>
      <c r="BG94" s="120">
        <f t="shared" si="6"/>
        <v>0</v>
      </c>
      <c r="BH94" s="120">
        <f t="shared" si="7"/>
        <v>0</v>
      </c>
      <c r="BI94" s="120">
        <f t="shared" si="8"/>
        <v>0</v>
      </c>
      <c r="BJ94" s="2" t="s">
        <v>77</v>
      </c>
      <c r="BK94" s="120">
        <f t="shared" si="9"/>
        <v>0</v>
      </c>
      <c r="BL94" s="2" t="s">
        <v>118</v>
      </c>
      <c r="BM94" s="119" t="s">
        <v>117</v>
      </c>
    </row>
    <row r="95" spans="1:65" s="17" customFormat="1" ht="16.5" customHeight="1" x14ac:dyDescent="0.2">
      <c r="A95" s="13"/>
      <c r="B95" s="116"/>
      <c r="C95" s="130" t="s">
        <v>124</v>
      </c>
      <c r="D95" s="130" t="s">
        <v>113</v>
      </c>
      <c r="E95" s="143" t="s">
        <v>229</v>
      </c>
      <c r="F95" s="132" t="s">
        <v>125</v>
      </c>
      <c r="G95" s="133" t="s">
        <v>119</v>
      </c>
      <c r="H95" s="134">
        <v>3</v>
      </c>
      <c r="I95" s="135"/>
      <c r="J95" s="135">
        <f t="shared" si="0"/>
        <v>0</v>
      </c>
      <c r="K95" s="132" t="s">
        <v>116</v>
      </c>
      <c r="L95" s="136"/>
      <c r="M95" s="137" t="s">
        <v>3</v>
      </c>
      <c r="N95" s="138" t="s">
        <v>42</v>
      </c>
      <c r="O95" s="117">
        <v>0</v>
      </c>
      <c r="P95" s="117">
        <f t="shared" si="1"/>
        <v>0</v>
      </c>
      <c r="Q95" s="117">
        <v>0</v>
      </c>
      <c r="R95" s="117">
        <f t="shared" si="2"/>
        <v>0</v>
      </c>
      <c r="S95" s="117">
        <v>0</v>
      </c>
      <c r="T95" s="118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19" t="s">
        <v>117</v>
      </c>
      <c r="AT95" s="119" t="s">
        <v>113</v>
      </c>
      <c r="AU95" s="119" t="s">
        <v>77</v>
      </c>
      <c r="AY95" s="2" t="s">
        <v>112</v>
      </c>
      <c r="BE95" s="120">
        <f t="shared" si="4"/>
        <v>0</v>
      </c>
      <c r="BF95" s="120">
        <f t="shared" si="5"/>
        <v>0</v>
      </c>
      <c r="BG95" s="120">
        <f t="shared" si="6"/>
        <v>0</v>
      </c>
      <c r="BH95" s="120">
        <f t="shared" si="7"/>
        <v>0</v>
      </c>
      <c r="BI95" s="120">
        <f t="shared" si="8"/>
        <v>0</v>
      </c>
      <c r="BJ95" s="2" t="s">
        <v>77</v>
      </c>
      <c r="BK95" s="120">
        <f t="shared" si="9"/>
        <v>0</v>
      </c>
      <c r="BL95" s="2" t="s">
        <v>118</v>
      </c>
      <c r="BM95" s="119" t="s">
        <v>126</v>
      </c>
    </row>
    <row r="96" spans="1:65" s="17" customFormat="1" ht="16.5" customHeight="1" x14ac:dyDescent="0.2">
      <c r="A96" s="13"/>
      <c r="B96" s="116"/>
      <c r="C96" s="130" t="s">
        <v>122</v>
      </c>
      <c r="D96" s="130" t="s">
        <v>113</v>
      </c>
      <c r="E96" s="143" t="s">
        <v>229</v>
      </c>
      <c r="F96" s="132" t="s">
        <v>127</v>
      </c>
      <c r="G96" s="133" t="s">
        <v>119</v>
      </c>
      <c r="H96" s="134">
        <v>3</v>
      </c>
      <c r="I96" s="135"/>
      <c r="J96" s="135">
        <f t="shared" si="0"/>
        <v>0</v>
      </c>
      <c r="K96" s="132" t="s">
        <v>116</v>
      </c>
      <c r="L96" s="136"/>
      <c r="M96" s="137" t="s">
        <v>3</v>
      </c>
      <c r="N96" s="138" t="s">
        <v>42</v>
      </c>
      <c r="O96" s="117">
        <v>0</v>
      </c>
      <c r="P96" s="117">
        <f t="shared" si="1"/>
        <v>0</v>
      </c>
      <c r="Q96" s="117">
        <v>0</v>
      </c>
      <c r="R96" s="117">
        <f t="shared" si="2"/>
        <v>0</v>
      </c>
      <c r="S96" s="117">
        <v>0</v>
      </c>
      <c r="T96" s="118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19" t="s">
        <v>117</v>
      </c>
      <c r="AT96" s="119" t="s">
        <v>113</v>
      </c>
      <c r="AU96" s="119" t="s">
        <v>77</v>
      </c>
      <c r="AY96" s="2" t="s">
        <v>112</v>
      </c>
      <c r="BE96" s="120">
        <f t="shared" si="4"/>
        <v>0</v>
      </c>
      <c r="BF96" s="120">
        <f t="shared" si="5"/>
        <v>0</v>
      </c>
      <c r="BG96" s="120">
        <f t="shared" si="6"/>
        <v>0</v>
      </c>
      <c r="BH96" s="120">
        <f t="shared" si="7"/>
        <v>0</v>
      </c>
      <c r="BI96" s="120">
        <f t="shared" si="8"/>
        <v>0</v>
      </c>
      <c r="BJ96" s="2" t="s">
        <v>77</v>
      </c>
      <c r="BK96" s="120">
        <f t="shared" si="9"/>
        <v>0</v>
      </c>
      <c r="BL96" s="2" t="s">
        <v>118</v>
      </c>
      <c r="BM96" s="119" t="s">
        <v>128</v>
      </c>
    </row>
    <row r="97" spans="1:65" s="17" customFormat="1" ht="16.5" customHeight="1" x14ac:dyDescent="0.2">
      <c r="A97" s="13"/>
      <c r="B97" s="116"/>
      <c r="C97" s="130" t="s">
        <v>129</v>
      </c>
      <c r="D97" s="130" t="s">
        <v>113</v>
      </c>
      <c r="E97" s="143" t="s">
        <v>229</v>
      </c>
      <c r="F97" s="132" t="s">
        <v>130</v>
      </c>
      <c r="G97" s="133" t="s">
        <v>131</v>
      </c>
      <c r="H97" s="134">
        <v>1</v>
      </c>
      <c r="I97" s="135"/>
      <c r="J97" s="135">
        <f t="shared" si="0"/>
        <v>0</v>
      </c>
      <c r="K97" s="132" t="s">
        <v>116</v>
      </c>
      <c r="L97" s="136"/>
      <c r="M97" s="137" t="s">
        <v>3</v>
      </c>
      <c r="N97" s="138" t="s">
        <v>42</v>
      </c>
      <c r="O97" s="117">
        <v>0</v>
      </c>
      <c r="P97" s="117">
        <f t="shared" si="1"/>
        <v>0</v>
      </c>
      <c r="Q97" s="117">
        <v>0</v>
      </c>
      <c r="R97" s="117">
        <f t="shared" si="2"/>
        <v>0</v>
      </c>
      <c r="S97" s="117">
        <v>0</v>
      </c>
      <c r="T97" s="118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19" t="s">
        <v>117</v>
      </c>
      <c r="AT97" s="119" t="s">
        <v>113</v>
      </c>
      <c r="AU97" s="119" t="s">
        <v>77</v>
      </c>
      <c r="AY97" s="2" t="s">
        <v>112</v>
      </c>
      <c r="BE97" s="120">
        <f t="shared" si="4"/>
        <v>0</v>
      </c>
      <c r="BF97" s="120">
        <f t="shared" si="5"/>
        <v>0</v>
      </c>
      <c r="BG97" s="120">
        <f t="shared" si="6"/>
        <v>0</v>
      </c>
      <c r="BH97" s="120">
        <f t="shared" si="7"/>
        <v>0</v>
      </c>
      <c r="BI97" s="120">
        <f t="shared" si="8"/>
        <v>0</v>
      </c>
      <c r="BJ97" s="2" t="s">
        <v>77</v>
      </c>
      <c r="BK97" s="120">
        <f t="shared" si="9"/>
        <v>0</v>
      </c>
      <c r="BL97" s="2" t="s">
        <v>118</v>
      </c>
      <c r="BM97" s="119" t="s">
        <v>132</v>
      </c>
    </row>
    <row r="98" spans="1:65" s="17" customFormat="1" ht="16.5" customHeight="1" x14ac:dyDescent="0.2">
      <c r="A98" s="13"/>
      <c r="B98" s="116"/>
      <c r="C98" s="130" t="s">
        <v>117</v>
      </c>
      <c r="D98" s="130" t="s">
        <v>113</v>
      </c>
      <c r="E98" s="143" t="s">
        <v>229</v>
      </c>
      <c r="F98" s="132" t="s">
        <v>133</v>
      </c>
      <c r="G98" s="133" t="s">
        <v>131</v>
      </c>
      <c r="H98" s="134">
        <v>1</v>
      </c>
      <c r="I98" s="135">
        <v>0</v>
      </c>
      <c r="J98" s="135">
        <f t="shared" si="0"/>
        <v>0</v>
      </c>
      <c r="K98" s="132" t="s">
        <v>116</v>
      </c>
      <c r="L98" s="136"/>
      <c r="M98" s="137" t="s">
        <v>3</v>
      </c>
      <c r="N98" s="138" t="s">
        <v>42</v>
      </c>
      <c r="O98" s="117">
        <v>0</v>
      </c>
      <c r="P98" s="117">
        <f t="shared" si="1"/>
        <v>0</v>
      </c>
      <c r="Q98" s="117">
        <v>0</v>
      </c>
      <c r="R98" s="117">
        <f t="shared" si="2"/>
        <v>0</v>
      </c>
      <c r="S98" s="117">
        <v>0</v>
      </c>
      <c r="T98" s="118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19" t="s">
        <v>117</v>
      </c>
      <c r="AT98" s="119" t="s">
        <v>113</v>
      </c>
      <c r="AU98" s="119" t="s">
        <v>77</v>
      </c>
      <c r="AY98" s="2" t="s">
        <v>112</v>
      </c>
      <c r="BE98" s="120">
        <f t="shared" si="4"/>
        <v>0</v>
      </c>
      <c r="BF98" s="120">
        <f t="shared" si="5"/>
        <v>0</v>
      </c>
      <c r="BG98" s="120">
        <f t="shared" si="6"/>
        <v>0</v>
      </c>
      <c r="BH98" s="120">
        <f t="shared" si="7"/>
        <v>0</v>
      </c>
      <c r="BI98" s="120">
        <f t="shared" si="8"/>
        <v>0</v>
      </c>
      <c r="BJ98" s="2" t="s">
        <v>77</v>
      </c>
      <c r="BK98" s="120">
        <f t="shared" si="9"/>
        <v>0</v>
      </c>
      <c r="BL98" s="2" t="s">
        <v>118</v>
      </c>
      <c r="BM98" s="119" t="s">
        <v>134</v>
      </c>
    </row>
    <row r="99" spans="1:65" s="17" customFormat="1" ht="16.5" customHeight="1" x14ac:dyDescent="0.2">
      <c r="A99" s="13"/>
      <c r="B99" s="116"/>
      <c r="C99" s="130" t="s">
        <v>135</v>
      </c>
      <c r="D99" s="130" t="s">
        <v>113</v>
      </c>
      <c r="E99" s="143" t="s">
        <v>229</v>
      </c>
      <c r="F99" s="132" t="s">
        <v>136</v>
      </c>
      <c r="G99" s="133" t="s">
        <v>131</v>
      </c>
      <c r="H99" s="134">
        <v>1</v>
      </c>
      <c r="I99" s="135"/>
      <c r="J99" s="135">
        <f t="shared" si="0"/>
        <v>0</v>
      </c>
      <c r="K99" s="132" t="s">
        <v>116</v>
      </c>
      <c r="L99" s="136"/>
      <c r="M99" s="137" t="s">
        <v>3</v>
      </c>
      <c r="N99" s="138" t="s">
        <v>42</v>
      </c>
      <c r="O99" s="117">
        <v>0</v>
      </c>
      <c r="P99" s="117">
        <f t="shared" si="1"/>
        <v>0</v>
      </c>
      <c r="Q99" s="117">
        <v>0</v>
      </c>
      <c r="R99" s="117">
        <f t="shared" si="2"/>
        <v>0</v>
      </c>
      <c r="S99" s="117">
        <v>0</v>
      </c>
      <c r="T99" s="118">
        <f t="shared" si="3"/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19" t="s">
        <v>117</v>
      </c>
      <c r="AT99" s="119" t="s">
        <v>113</v>
      </c>
      <c r="AU99" s="119" t="s">
        <v>77</v>
      </c>
      <c r="AY99" s="2" t="s">
        <v>112</v>
      </c>
      <c r="BE99" s="120">
        <f t="shared" si="4"/>
        <v>0</v>
      </c>
      <c r="BF99" s="120">
        <f t="shared" si="5"/>
        <v>0</v>
      </c>
      <c r="BG99" s="120">
        <f t="shared" si="6"/>
        <v>0</v>
      </c>
      <c r="BH99" s="120">
        <f t="shared" si="7"/>
        <v>0</v>
      </c>
      <c r="BI99" s="120">
        <f t="shared" si="8"/>
        <v>0</v>
      </c>
      <c r="BJ99" s="2" t="s">
        <v>77</v>
      </c>
      <c r="BK99" s="120">
        <f t="shared" si="9"/>
        <v>0</v>
      </c>
      <c r="BL99" s="2" t="s">
        <v>118</v>
      </c>
      <c r="BM99" s="119" t="s">
        <v>137</v>
      </c>
    </row>
    <row r="100" spans="1:65" s="108" customFormat="1" ht="25.9" customHeight="1" x14ac:dyDescent="0.2">
      <c r="B100" s="109"/>
      <c r="C100" s="123"/>
      <c r="D100" s="124" t="s">
        <v>70</v>
      </c>
      <c r="E100" s="125" t="s">
        <v>138</v>
      </c>
      <c r="F100" s="125" t="s">
        <v>139</v>
      </c>
      <c r="G100" s="123"/>
      <c r="H100" s="123"/>
      <c r="I100" s="123"/>
      <c r="J100" s="126">
        <f>BK100</f>
        <v>0</v>
      </c>
      <c r="K100" s="123"/>
      <c r="L100" s="127"/>
      <c r="M100" s="128"/>
      <c r="N100" s="129"/>
      <c r="O100" s="111"/>
      <c r="P100" s="112">
        <f>SUM(P101:P102)</f>
        <v>0</v>
      </c>
      <c r="Q100" s="111"/>
      <c r="R100" s="112">
        <f>SUM(R101:R102)</f>
        <v>0</v>
      </c>
      <c r="S100" s="111"/>
      <c r="T100" s="113">
        <f>SUM(T101:T102)</f>
        <v>0</v>
      </c>
      <c r="AR100" s="110" t="s">
        <v>77</v>
      </c>
      <c r="AT100" s="114" t="s">
        <v>70</v>
      </c>
      <c r="AU100" s="114" t="s">
        <v>71</v>
      </c>
      <c r="AY100" s="110" t="s">
        <v>112</v>
      </c>
      <c r="BK100" s="115">
        <f>SUM(BK101:BK102)</f>
        <v>0</v>
      </c>
    </row>
    <row r="101" spans="1:65" s="17" customFormat="1" ht="21.75" customHeight="1" x14ac:dyDescent="0.2">
      <c r="A101" s="13"/>
      <c r="B101" s="116"/>
      <c r="C101" s="130" t="s">
        <v>126</v>
      </c>
      <c r="D101" s="130" t="s">
        <v>113</v>
      </c>
      <c r="E101" s="143" t="s">
        <v>229</v>
      </c>
      <c r="F101" s="132" t="s">
        <v>140</v>
      </c>
      <c r="G101" s="133" t="s">
        <v>119</v>
      </c>
      <c r="H101" s="134">
        <v>5</v>
      </c>
      <c r="I101" s="135"/>
      <c r="J101" s="135">
        <f>ROUND(I101*H101,2)</f>
        <v>0</v>
      </c>
      <c r="K101" s="132" t="s">
        <v>116</v>
      </c>
      <c r="L101" s="136"/>
      <c r="M101" s="137" t="s">
        <v>3</v>
      </c>
      <c r="N101" s="138" t="s">
        <v>42</v>
      </c>
      <c r="O101" s="117">
        <v>0</v>
      </c>
      <c r="P101" s="117">
        <f>O101*H101</f>
        <v>0</v>
      </c>
      <c r="Q101" s="117">
        <v>0</v>
      </c>
      <c r="R101" s="117">
        <f>Q101*H101</f>
        <v>0</v>
      </c>
      <c r="S101" s="117">
        <v>0</v>
      </c>
      <c r="T101" s="118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19" t="s">
        <v>117</v>
      </c>
      <c r="AT101" s="119" t="s">
        <v>113</v>
      </c>
      <c r="AU101" s="119" t="s">
        <v>77</v>
      </c>
      <c r="AY101" s="2" t="s">
        <v>112</v>
      </c>
      <c r="BE101" s="120">
        <f>IF(N101="základní",J101,0)</f>
        <v>0</v>
      </c>
      <c r="BF101" s="120">
        <f>IF(N101="snížená",J101,0)</f>
        <v>0</v>
      </c>
      <c r="BG101" s="120">
        <f>IF(N101="zákl. přenesená",J101,0)</f>
        <v>0</v>
      </c>
      <c r="BH101" s="120">
        <f>IF(N101="sníž. přenesená",J101,0)</f>
        <v>0</v>
      </c>
      <c r="BI101" s="120">
        <f>IF(N101="nulová",J101,0)</f>
        <v>0</v>
      </c>
      <c r="BJ101" s="2" t="s">
        <v>77</v>
      </c>
      <c r="BK101" s="120">
        <f>ROUND(I101*H101,2)</f>
        <v>0</v>
      </c>
      <c r="BL101" s="2" t="s">
        <v>118</v>
      </c>
      <c r="BM101" s="119" t="s">
        <v>141</v>
      </c>
    </row>
    <row r="102" spans="1:65" s="17" customFormat="1" ht="21.75" customHeight="1" x14ac:dyDescent="0.2">
      <c r="A102" s="13"/>
      <c r="B102" s="116"/>
      <c r="C102" s="130" t="s">
        <v>142</v>
      </c>
      <c r="D102" s="130" t="s">
        <v>113</v>
      </c>
      <c r="E102" s="143" t="s">
        <v>229</v>
      </c>
      <c r="F102" s="132" t="s">
        <v>143</v>
      </c>
      <c r="G102" s="133" t="s">
        <v>119</v>
      </c>
      <c r="H102" s="134">
        <v>5</v>
      </c>
      <c r="I102" s="135"/>
      <c r="J102" s="135">
        <f>ROUND(I102*H102,2)</f>
        <v>0</v>
      </c>
      <c r="K102" s="132" t="s">
        <v>116</v>
      </c>
      <c r="L102" s="136"/>
      <c r="M102" s="137" t="s">
        <v>3</v>
      </c>
      <c r="N102" s="138" t="s">
        <v>42</v>
      </c>
      <c r="O102" s="117">
        <v>0</v>
      </c>
      <c r="P102" s="117">
        <f>O102*H102</f>
        <v>0</v>
      </c>
      <c r="Q102" s="117">
        <v>0</v>
      </c>
      <c r="R102" s="117">
        <f>Q102*H102</f>
        <v>0</v>
      </c>
      <c r="S102" s="117">
        <v>0</v>
      </c>
      <c r="T102" s="118">
        <f>S102*H102</f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19" t="s">
        <v>117</v>
      </c>
      <c r="AT102" s="119" t="s">
        <v>113</v>
      </c>
      <c r="AU102" s="119" t="s">
        <v>77</v>
      </c>
      <c r="AY102" s="2" t="s">
        <v>112</v>
      </c>
      <c r="BE102" s="120">
        <f>IF(N102="základní",J102,0)</f>
        <v>0</v>
      </c>
      <c r="BF102" s="120">
        <f>IF(N102="snížená",J102,0)</f>
        <v>0</v>
      </c>
      <c r="BG102" s="120">
        <f>IF(N102="zákl. přenesená",J102,0)</f>
        <v>0</v>
      </c>
      <c r="BH102" s="120">
        <f>IF(N102="sníž. přenesená",J102,0)</f>
        <v>0</v>
      </c>
      <c r="BI102" s="120">
        <f>IF(N102="nulová",J102,0)</f>
        <v>0</v>
      </c>
      <c r="BJ102" s="2" t="s">
        <v>77</v>
      </c>
      <c r="BK102" s="120">
        <f>ROUND(I102*H102,2)</f>
        <v>0</v>
      </c>
      <c r="BL102" s="2" t="s">
        <v>118</v>
      </c>
      <c r="BM102" s="119" t="s">
        <v>144</v>
      </c>
    </row>
    <row r="103" spans="1:65" s="108" customFormat="1" ht="25.9" customHeight="1" x14ac:dyDescent="0.2">
      <c r="B103" s="109"/>
      <c r="C103" s="123"/>
      <c r="D103" s="124" t="s">
        <v>70</v>
      </c>
      <c r="E103" s="125" t="s">
        <v>145</v>
      </c>
      <c r="F103" s="125" t="s">
        <v>146</v>
      </c>
      <c r="G103" s="123"/>
      <c r="H103" s="123"/>
      <c r="I103" s="123"/>
      <c r="J103" s="126">
        <f>BK103</f>
        <v>0</v>
      </c>
      <c r="K103" s="123"/>
      <c r="L103" s="127"/>
      <c r="M103" s="128"/>
      <c r="N103" s="129"/>
      <c r="O103" s="111"/>
      <c r="P103" s="112">
        <f>SUM(P104:P106)</f>
        <v>0</v>
      </c>
      <c r="Q103" s="111"/>
      <c r="R103" s="112">
        <f>SUM(R104:R106)</f>
        <v>0</v>
      </c>
      <c r="S103" s="111"/>
      <c r="T103" s="113">
        <f>SUM(T104:T106)</f>
        <v>0</v>
      </c>
      <c r="AR103" s="110" t="s">
        <v>77</v>
      </c>
      <c r="AT103" s="114" t="s">
        <v>70</v>
      </c>
      <c r="AU103" s="114" t="s">
        <v>71</v>
      </c>
      <c r="AY103" s="110" t="s">
        <v>112</v>
      </c>
      <c r="BK103" s="115">
        <f>SUM(BK104:BK106)</f>
        <v>0</v>
      </c>
    </row>
    <row r="104" spans="1:65" s="17" customFormat="1" ht="16.5" customHeight="1" x14ac:dyDescent="0.2">
      <c r="A104" s="13"/>
      <c r="B104" s="116"/>
      <c r="C104" s="130" t="s">
        <v>128</v>
      </c>
      <c r="D104" s="130" t="s">
        <v>113</v>
      </c>
      <c r="E104" s="143" t="s">
        <v>229</v>
      </c>
      <c r="F104" s="132" t="s">
        <v>147</v>
      </c>
      <c r="G104" s="133" t="s">
        <v>148</v>
      </c>
      <c r="H104" s="134">
        <v>6</v>
      </c>
      <c r="I104" s="135"/>
      <c r="J104" s="135">
        <f>ROUND(I104*H104,2)</f>
        <v>0</v>
      </c>
      <c r="K104" s="132" t="s">
        <v>116</v>
      </c>
      <c r="L104" s="136"/>
      <c r="M104" s="137" t="s">
        <v>3</v>
      </c>
      <c r="N104" s="138" t="s">
        <v>42</v>
      </c>
      <c r="O104" s="117">
        <v>0</v>
      </c>
      <c r="P104" s="117">
        <f>O104*H104</f>
        <v>0</v>
      </c>
      <c r="Q104" s="117">
        <v>0</v>
      </c>
      <c r="R104" s="117">
        <f>Q104*H104</f>
        <v>0</v>
      </c>
      <c r="S104" s="117">
        <v>0</v>
      </c>
      <c r="T104" s="118">
        <f>S104*H104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19" t="s">
        <v>117</v>
      </c>
      <c r="AT104" s="119" t="s">
        <v>113</v>
      </c>
      <c r="AU104" s="119" t="s">
        <v>77</v>
      </c>
      <c r="AY104" s="2" t="s">
        <v>112</v>
      </c>
      <c r="BE104" s="120">
        <f>IF(N104="základní",J104,0)</f>
        <v>0</v>
      </c>
      <c r="BF104" s="120">
        <f>IF(N104="snížená",J104,0)</f>
        <v>0</v>
      </c>
      <c r="BG104" s="120">
        <f>IF(N104="zákl. přenesená",J104,0)</f>
        <v>0</v>
      </c>
      <c r="BH104" s="120">
        <f>IF(N104="sníž. přenesená",J104,0)</f>
        <v>0</v>
      </c>
      <c r="BI104" s="120">
        <f>IF(N104="nulová",J104,0)</f>
        <v>0</v>
      </c>
      <c r="BJ104" s="2" t="s">
        <v>77</v>
      </c>
      <c r="BK104" s="120">
        <f>ROUND(I104*H104,2)</f>
        <v>0</v>
      </c>
      <c r="BL104" s="2" t="s">
        <v>118</v>
      </c>
      <c r="BM104" s="119" t="s">
        <v>149</v>
      </c>
    </row>
    <row r="105" spans="1:65" s="17" customFormat="1" ht="16.5" customHeight="1" x14ac:dyDescent="0.2">
      <c r="A105" s="13"/>
      <c r="B105" s="116"/>
      <c r="C105" s="130" t="s">
        <v>150</v>
      </c>
      <c r="D105" s="130" t="s">
        <v>113</v>
      </c>
      <c r="E105" s="143" t="s">
        <v>229</v>
      </c>
      <c r="F105" s="132" t="s">
        <v>151</v>
      </c>
      <c r="G105" s="133" t="s">
        <v>148</v>
      </c>
      <c r="H105" s="134">
        <v>5</v>
      </c>
      <c r="I105" s="135"/>
      <c r="J105" s="135">
        <f>ROUND(I105*H105,2)</f>
        <v>0</v>
      </c>
      <c r="K105" s="132" t="s">
        <v>116</v>
      </c>
      <c r="L105" s="136"/>
      <c r="M105" s="137" t="s">
        <v>3</v>
      </c>
      <c r="N105" s="138" t="s">
        <v>42</v>
      </c>
      <c r="O105" s="117">
        <v>0</v>
      </c>
      <c r="P105" s="117">
        <f>O105*H105</f>
        <v>0</v>
      </c>
      <c r="Q105" s="117">
        <v>0</v>
      </c>
      <c r="R105" s="117">
        <f>Q105*H105</f>
        <v>0</v>
      </c>
      <c r="S105" s="117">
        <v>0</v>
      </c>
      <c r="T105" s="118">
        <f>S105*H105</f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19" t="s">
        <v>117</v>
      </c>
      <c r="AT105" s="119" t="s">
        <v>113</v>
      </c>
      <c r="AU105" s="119" t="s">
        <v>77</v>
      </c>
      <c r="AY105" s="2" t="s">
        <v>112</v>
      </c>
      <c r="BE105" s="120">
        <f>IF(N105="základní",J105,0)</f>
        <v>0</v>
      </c>
      <c r="BF105" s="120">
        <f>IF(N105="snížená",J105,0)</f>
        <v>0</v>
      </c>
      <c r="BG105" s="120">
        <f>IF(N105="zákl. přenesená",J105,0)</f>
        <v>0</v>
      </c>
      <c r="BH105" s="120">
        <f>IF(N105="sníž. přenesená",J105,0)</f>
        <v>0</v>
      </c>
      <c r="BI105" s="120">
        <f>IF(N105="nulová",J105,0)</f>
        <v>0</v>
      </c>
      <c r="BJ105" s="2" t="s">
        <v>77</v>
      </c>
      <c r="BK105" s="120">
        <f>ROUND(I105*H105,2)</f>
        <v>0</v>
      </c>
      <c r="BL105" s="2" t="s">
        <v>118</v>
      </c>
      <c r="BM105" s="119" t="s">
        <v>152</v>
      </c>
    </row>
    <row r="106" spans="1:65" s="17" customFormat="1" ht="16.5" customHeight="1" x14ac:dyDescent="0.2">
      <c r="A106" s="13"/>
      <c r="B106" s="116"/>
      <c r="C106" s="130" t="s">
        <v>153</v>
      </c>
      <c r="D106" s="130" t="s">
        <v>113</v>
      </c>
      <c r="E106" s="131"/>
      <c r="F106" s="132" t="s">
        <v>154</v>
      </c>
      <c r="G106" s="133" t="s">
        <v>155</v>
      </c>
      <c r="H106" s="134">
        <v>1</v>
      </c>
      <c r="I106" s="135"/>
      <c r="J106" s="135">
        <f>ROUND(I106*H106,2)</f>
        <v>0</v>
      </c>
      <c r="K106" s="132" t="s">
        <v>116</v>
      </c>
      <c r="L106" s="136"/>
      <c r="M106" s="137" t="s">
        <v>3</v>
      </c>
      <c r="N106" s="138" t="s">
        <v>42</v>
      </c>
      <c r="O106" s="117">
        <v>0</v>
      </c>
      <c r="P106" s="117">
        <f>O106*H106</f>
        <v>0</v>
      </c>
      <c r="Q106" s="117">
        <v>0</v>
      </c>
      <c r="R106" s="117">
        <f>Q106*H106</f>
        <v>0</v>
      </c>
      <c r="S106" s="117">
        <v>0</v>
      </c>
      <c r="T106" s="118">
        <f>S106*H106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19" t="s">
        <v>117</v>
      </c>
      <c r="AT106" s="119" t="s">
        <v>113</v>
      </c>
      <c r="AU106" s="119" t="s">
        <v>77</v>
      </c>
      <c r="AY106" s="2" t="s">
        <v>112</v>
      </c>
      <c r="BE106" s="120">
        <f>IF(N106="základní",J106,0)</f>
        <v>0</v>
      </c>
      <c r="BF106" s="120">
        <f>IF(N106="snížená",J106,0)</f>
        <v>0</v>
      </c>
      <c r="BG106" s="120">
        <f>IF(N106="zákl. přenesená",J106,0)</f>
        <v>0</v>
      </c>
      <c r="BH106" s="120">
        <f>IF(N106="sníž. přenesená",J106,0)</f>
        <v>0</v>
      </c>
      <c r="BI106" s="120">
        <f>IF(N106="nulová",J106,0)</f>
        <v>0</v>
      </c>
      <c r="BJ106" s="2" t="s">
        <v>77</v>
      </c>
      <c r="BK106" s="120">
        <f>ROUND(I106*H106,2)</f>
        <v>0</v>
      </c>
      <c r="BL106" s="2" t="s">
        <v>118</v>
      </c>
      <c r="BM106" s="119" t="s">
        <v>156</v>
      </c>
    </row>
    <row r="107" spans="1:65" s="108" customFormat="1" ht="25.9" customHeight="1" x14ac:dyDescent="0.2">
      <c r="B107" s="109"/>
      <c r="C107" s="123"/>
      <c r="D107" s="124" t="s">
        <v>70</v>
      </c>
      <c r="E107" s="125" t="s">
        <v>157</v>
      </c>
      <c r="F107" s="125" t="s">
        <v>158</v>
      </c>
      <c r="G107" s="123"/>
      <c r="H107" s="123"/>
      <c r="I107" s="123"/>
      <c r="J107" s="126">
        <f>BK107</f>
        <v>0</v>
      </c>
      <c r="K107" s="123"/>
      <c r="L107" s="127"/>
      <c r="M107" s="128"/>
      <c r="N107" s="129"/>
      <c r="O107" s="111"/>
      <c r="P107" s="112">
        <v>0</v>
      </c>
      <c r="Q107" s="111"/>
      <c r="R107" s="112">
        <v>0</v>
      </c>
      <c r="S107" s="111"/>
      <c r="T107" s="113">
        <v>0</v>
      </c>
      <c r="AR107" s="110" t="s">
        <v>77</v>
      </c>
      <c r="AT107" s="114" t="s">
        <v>70</v>
      </c>
      <c r="AU107" s="114" t="s">
        <v>71</v>
      </c>
      <c r="AY107" s="110" t="s">
        <v>112</v>
      </c>
      <c r="BK107" s="115">
        <v>0</v>
      </c>
    </row>
    <row r="108" spans="1:65" s="108" customFormat="1" ht="25.9" customHeight="1" x14ac:dyDescent="0.2">
      <c r="B108" s="109"/>
      <c r="C108" s="123"/>
      <c r="D108" s="124" t="s">
        <v>70</v>
      </c>
      <c r="E108" s="125" t="s">
        <v>159</v>
      </c>
      <c r="F108" s="125" t="s">
        <v>160</v>
      </c>
      <c r="G108" s="123"/>
      <c r="H108" s="123"/>
      <c r="I108" s="123"/>
      <c r="J108" s="126">
        <f>BK108</f>
        <v>0</v>
      </c>
      <c r="K108" s="123"/>
      <c r="L108" s="127"/>
      <c r="M108" s="128"/>
      <c r="N108" s="129"/>
      <c r="O108" s="111"/>
      <c r="P108" s="112">
        <f>SUM(P109:P112)</f>
        <v>0</v>
      </c>
      <c r="Q108" s="111"/>
      <c r="R108" s="112">
        <f>SUM(R109:R112)</f>
        <v>0</v>
      </c>
      <c r="S108" s="111"/>
      <c r="T108" s="113">
        <f>SUM(T109:T112)</f>
        <v>0</v>
      </c>
      <c r="AR108" s="110" t="s">
        <v>77</v>
      </c>
      <c r="AT108" s="114" t="s">
        <v>70</v>
      </c>
      <c r="AU108" s="114" t="s">
        <v>71</v>
      </c>
      <c r="AY108" s="110" t="s">
        <v>112</v>
      </c>
      <c r="BK108" s="115">
        <f>SUM(BK109:BK112)</f>
        <v>0</v>
      </c>
    </row>
    <row r="109" spans="1:65" s="17" customFormat="1" ht="12" x14ac:dyDescent="0.2">
      <c r="A109" s="13"/>
      <c r="B109" s="116"/>
      <c r="C109" s="130" t="s">
        <v>9</v>
      </c>
      <c r="D109" s="130" t="s">
        <v>113</v>
      </c>
      <c r="E109" s="143" t="s">
        <v>229</v>
      </c>
      <c r="F109" s="132" t="s">
        <v>231</v>
      </c>
      <c r="G109" s="133" t="s">
        <v>119</v>
      </c>
      <c r="H109" s="134">
        <v>1</v>
      </c>
      <c r="I109" s="135"/>
      <c r="J109" s="135">
        <f>ROUND(I109*H109,2)</f>
        <v>0</v>
      </c>
      <c r="K109" s="132" t="s">
        <v>116</v>
      </c>
      <c r="L109" s="136"/>
      <c r="M109" s="137" t="s">
        <v>3</v>
      </c>
      <c r="N109" s="138" t="s">
        <v>42</v>
      </c>
      <c r="O109" s="117">
        <v>0</v>
      </c>
      <c r="P109" s="117">
        <f>O109*H109</f>
        <v>0</v>
      </c>
      <c r="Q109" s="117">
        <v>0</v>
      </c>
      <c r="R109" s="117">
        <f>Q109*H109</f>
        <v>0</v>
      </c>
      <c r="S109" s="117">
        <v>0</v>
      </c>
      <c r="T109" s="118">
        <f>S109*H109</f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19" t="s">
        <v>117</v>
      </c>
      <c r="AT109" s="119" t="s">
        <v>113</v>
      </c>
      <c r="AU109" s="119" t="s">
        <v>77</v>
      </c>
      <c r="AY109" s="2" t="s">
        <v>112</v>
      </c>
      <c r="BE109" s="120">
        <f>IF(N109="základní",J109,0)</f>
        <v>0</v>
      </c>
      <c r="BF109" s="120">
        <f>IF(N109="snížená",J109,0)</f>
        <v>0</v>
      </c>
      <c r="BG109" s="120">
        <f>IF(N109="zákl. přenesená",J109,0)</f>
        <v>0</v>
      </c>
      <c r="BH109" s="120">
        <f>IF(N109="sníž. přenesená",J109,0)</f>
        <v>0</v>
      </c>
      <c r="BI109" s="120">
        <f>IF(N109="nulová",J109,0)</f>
        <v>0</v>
      </c>
      <c r="BJ109" s="2" t="s">
        <v>77</v>
      </c>
      <c r="BK109" s="120">
        <f>ROUND(I109*H109,2)</f>
        <v>0</v>
      </c>
      <c r="BL109" s="2" t="s">
        <v>118</v>
      </c>
      <c r="BM109" s="119" t="s">
        <v>161</v>
      </c>
    </row>
    <row r="110" spans="1:65" s="17" customFormat="1" ht="24" x14ac:dyDescent="0.2">
      <c r="A110" s="13"/>
      <c r="B110" s="116"/>
      <c r="C110" s="130" t="s">
        <v>132</v>
      </c>
      <c r="D110" s="130" t="s">
        <v>113</v>
      </c>
      <c r="E110" s="143" t="s">
        <v>229</v>
      </c>
      <c r="F110" s="132" t="s">
        <v>232</v>
      </c>
      <c r="G110" s="133" t="s">
        <v>119</v>
      </c>
      <c r="H110" s="134">
        <v>1</v>
      </c>
      <c r="I110" s="135"/>
      <c r="J110" s="135">
        <f>ROUND(I110*H110,2)</f>
        <v>0</v>
      </c>
      <c r="K110" s="132" t="s">
        <v>116</v>
      </c>
      <c r="L110" s="136"/>
      <c r="M110" s="137" t="s">
        <v>3</v>
      </c>
      <c r="N110" s="138" t="s">
        <v>42</v>
      </c>
      <c r="O110" s="117">
        <v>0</v>
      </c>
      <c r="P110" s="117">
        <f>O110*H110</f>
        <v>0</v>
      </c>
      <c r="Q110" s="117">
        <v>0</v>
      </c>
      <c r="R110" s="117">
        <f>Q110*H110</f>
        <v>0</v>
      </c>
      <c r="S110" s="117">
        <v>0</v>
      </c>
      <c r="T110" s="118">
        <f>S110*H110</f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19" t="s">
        <v>117</v>
      </c>
      <c r="AT110" s="119" t="s">
        <v>113</v>
      </c>
      <c r="AU110" s="119" t="s">
        <v>77</v>
      </c>
      <c r="AY110" s="2" t="s">
        <v>112</v>
      </c>
      <c r="BE110" s="120">
        <f>IF(N110="základní",J110,0)</f>
        <v>0</v>
      </c>
      <c r="BF110" s="120">
        <f>IF(N110="snížená",J110,0)</f>
        <v>0</v>
      </c>
      <c r="BG110" s="120">
        <f>IF(N110="zákl. přenesená",J110,0)</f>
        <v>0</v>
      </c>
      <c r="BH110" s="120">
        <f>IF(N110="sníž. přenesená",J110,0)</f>
        <v>0</v>
      </c>
      <c r="BI110" s="120">
        <f>IF(N110="nulová",J110,0)</f>
        <v>0</v>
      </c>
      <c r="BJ110" s="2" t="s">
        <v>77</v>
      </c>
      <c r="BK110" s="120">
        <f>ROUND(I110*H110,2)</f>
        <v>0</v>
      </c>
      <c r="BL110" s="2" t="s">
        <v>118</v>
      </c>
      <c r="BM110" s="119" t="s">
        <v>162</v>
      </c>
    </row>
    <row r="111" spans="1:65" s="17" customFormat="1" ht="16.5" customHeight="1" x14ac:dyDescent="0.2">
      <c r="A111" s="13"/>
      <c r="B111" s="116"/>
      <c r="C111" s="130" t="s">
        <v>163</v>
      </c>
      <c r="D111" s="130" t="s">
        <v>113</v>
      </c>
      <c r="E111" s="143" t="s">
        <v>229</v>
      </c>
      <c r="F111" s="132" t="s">
        <v>164</v>
      </c>
      <c r="G111" s="133" t="s">
        <v>119</v>
      </c>
      <c r="H111" s="134">
        <v>1</v>
      </c>
      <c r="I111" s="135"/>
      <c r="J111" s="135">
        <f>ROUND(I111*H111,2)</f>
        <v>0</v>
      </c>
      <c r="K111" s="132" t="s">
        <v>116</v>
      </c>
      <c r="L111" s="136"/>
      <c r="M111" s="137" t="s">
        <v>3</v>
      </c>
      <c r="N111" s="138" t="s">
        <v>42</v>
      </c>
      <c r="O111" s="117">
        <v>0</v>
      </c>
      <c r="P111" s="117">
        <f>O111*H111</f>
        <v>0</v>
      </c>
      <c r="Q111" s="117">
        <v>0</v>
      </c>
      <c r="R111" s="117">
        <f>Q111*H111</f>
        <v>0</v>
      </c>
      <c r="S111" s="117">
        <v>0</v>
      </c>
      <c r="T111" s="118">
        <f>S111*H111</f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19" t="s">
        <v>117</v>
      </c>
      <c r="AT111" s="119" t="s">
        <v>113</v>
      </c>
      <c r="AU111" s="119" t="s">
        <v>77</v>
      </c>
      <c r="AY111" s="2" t="s">
        <v>112</v>
      </c>
      <c r="BE111" s="120">
        <f>IF(N111="základní",J111,0)</f>
        <v>0</v>
      </c>
      <c r="BF111" s="120">
        <f>IF(N111="snížená",J111,0)</f>
        <v>0</v>
      </c>
      <c r="BG111" s="120">
        <f>IF(N111="zákl. přenesená",J111,0)</f>
        <v>0</v>
      </c>
      <c r="BH111" s="120">
        <f>IF(N111="sníž. přenesená",J111,0)</f>
        <v>0</v>
      </c>
      <c r="BI111" s="120">
        <f>IF(N111="nulová",J111,0)</f>
        <v>0</v>
      </c>
      <c r="BJ111" s="2" t="s">
        <v>77</v>
      </c>
      <c r="BK111" s="120">
        <f>ROUND(I111*H111,2)</f>
        <v>0</v>
      </c>
      <c r="BL111" s="2" t="s">
        <v>118</v>
      </c>
      <c r="BM111" s="119" t="s">
        <v>165</v>
      </c>
    </row>
    <row r="112" spans="1:65" s="17" customFormat="1" ht="16.5" customHeight="1" x14ac:dyDescent="0.2">
      <c r="A112" s="13"/>
      <c r="B112" s="116"/>
      <c r="C112" s="130" t="s">
        <v>134</v>
      </c>
      <c r="D112" s="130" t="s">
        <v>113</v>
      </c>
      <c r="E112" s="131"/>
      <c r="F112" s="132" t="s">
        <v>166</v>
      </c>
      <c r="G112" s="133" t="s">
        <v>155</v>
      </c>
      <c r="H112" s="134">
        <v>1</v>
      </c>
      <c r="I112" s="135"/>
      <c r="J112" s="135">
        <f>ROUND(I112*H112,2)</f>
        <v>0</v>
      </c>
      <c r="K112" s="132" t="s">
        <v>116</v>
      </c>
      <c r="L112" s="136"/>
      <c r="M112" s="137" t="s">
        <v>3</v>
      </c>
      <c r="N112" s="138" t="s">
        <v>42</v>
      </c>
      <c r="O112" s="117">
        <v>0</v>
      </c>
      <c r="P112" s="117">
        <f>O112*H112</f>
        <v>0</v>
      </c>
      <c r="Q112" s="117">
        <v>0</v>
      </c>
      <c r="R112" s="117">
        <f>Q112*H112</f>
        <v>0</v>
      </c>
      <c r="S112" s="117">
        <v>0</v>
      </c>
      <c r="T112" s="118">
        <f>S112*H112</f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19" t="s">
        <v>117</v>
      </c>
      <c r="AT112" s="119" t="s">
        <v>113</v>
      </c>
      <c r="AU112" s="119" t="s">
        <v>77</v>
      </c>
      <c r="AY112" s="2" t="s">
        <v>112</v>
      </c>
      <c r="BE112" s="120">
        <f>IF(N112="základní",J112,0)</f>
        <v>0</v>
      </c>
      <c r="BF112" s="120">
        <f>IF(N112="snížená",J112,0)</f>
        <v>0</v>
      </c>
      <c r="BG112" s="120">
        <f>IF(N112="zákl. přenesená",J112,0)</f>
        <v>0</v>
      </c>
      <c r="BH112" s="120">
        <f>IF(N112="sníž. přenesená",J112,0)</f>
        <v>0</v>
      </c>
      <c r="BI112" s="120">
        <f>IF(N112="nulová",J112,0)</f>
        <v>0</v>
      </c>
      <c r="BJ112" s="2" t="s">
        <v>77</v>
      </c>
      <c r="BK112" s="120">
        <f>ROUND(I112*H112,2)</f>
        <v>0</v>
      </c>
      <c r="BL112" s="2" t="s">
        <v>118</v>
      </c>
      <c r="BM112" s="119" t="s">
        <v>167</v>
      </c>
    </row>
    <row r="113" spans="1:65" s="108" customFormat="1" ht="25.9" customHeight="1" x14ac:dyDescent="0.2">
      <c r="B113" s="109"/>
      <c r="C113" s="123"/>
      <c r="D113" s="124" t="s">
        <v>70</v>
      </c>
      <c r="E113" s="125" t="s">
        <v>168</v>
      </c>
      <c r="F113" s="125" t="s">
        <v>169</v>
      </c>
      <c r="G113" s="123"/>
      <c r="H113" s="123"/>
      <c r="I113" s="123"/>
      <c r="J113" s="126">
        <f>BK113</f>
        <v>0</v>
      </c>
      <c r="K113" s="123"/>
      <c r="L113" s="127"/>
      <c r="M113" s="128"/>
      <c r="N113" s="129"/>
      <c r="O113" s="111"/>
      <c r="P113" s="112">
        <f>P114</f>
        <v>0</v>
      </c>
      <c r="Q113" s="111"/>
      <c r="R113" s="112">
        <f>R114</f>
        <v>0</v>
      </c>
      <c r="S113" s="111"/>
      <c r="T113" s="113">
        <f>T114</f>
        <v>0</v>
      </c>
      <c r="AR113" s="110" t="s">
        <v>77</v>
      </c>
      <c r="AT113" s="114" t="s">
        <v>70</v>
      </c>
      <c r="AU113" s="114" t="s">
        <v>71</v>
      </c>
      <c r="AY113" s="110" t="s">
        <v>112</v>
      </c>
      <c r="BK113" s="115">
        <f>BK114</f>
        <v>0</v>
      </c>
    </row>
    <row r="114" spans="1:65" s="17" customFormat="1" ht="16.5" customHeight="1" x14ac:dyDescent="0.2">
      <c r="A114" s="13"/>
      <c r="B114" s="116"/>
      <c r="C114" s="130" t="s">
        <v>170</v>
      </c>
      <c r="D114" s="130" t="s">
        <v>113</v>
      </c>
      <c r="E114" s="131"/>
      <c r="F114" s="132" t="s">
        <v>171</v>
      </c>
      <c r="G114" s="133" t="s">
        <v>155</v>
      </c>
      <c r="H114" s="134">
        <v>1</v>
      </c>
      <c r="I114" s="135"/>
      <c r="J114" s="135">
        <f>ROUND(I114*H114,2)</f>
        <v>0</v>
      </c>
      <c r="K114" s="132" t="s">
        <v>116</v>
      </c>
      <c r="L114" s="136"/>
      <c r="M114" s="137" t="s">
        <v>3</v>
      </c>
      <c r="N114" s="138" t="s">
        <v>42</v>
      </c>
      <c r="O114" s="117">
        <v>0</v>
      </c>
      <c r="P114" s="117">
        <f>O114*H114</f>
        <v>0</v>
      </c>
      <c r="Q114" s="117">
        <v>0</v>
      </c>
      <c r="R114" s="117">
        <f>Q114*H114</f>
        <v>0</v>
      </c>
      <c r="S114" s="117">
        <v>0</v>
      </c>
      <c r="T114" s="118">
        <f>S114*H114</f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19" t="s">
        <v>117</v>
      </c>
      <c r="AT114" s="119" t="s">
        <v>113</v>
      </c>
      <c r="AU114" s="119" t="s">
        <v>77</v>
      </c>
      <c r="AY114" s="2" t="s">
        <v>112</v>
      </c>
      <c r="BE114" s="120">
        <f>IF(N114="základní",J114,0)</f>
        <v>0</v>
      </c>
      <c r="BF114" s="120">
        <f>IF(N114="snížená",J114,0)</f>
        <v>0</v>
      </c>
      <c r="BG114" s="120">
        <f>IF(N114="zákl. přenesená",J114,0)</f>
        <v>0</v>
      </c>
      <c r="BH114" s="120">
        <f>IF(N114="sníž. přenesená",J114,0)</f>
        <v>0</v>
      </c>
      <c r="BI114" s="120">
        <f>IF(N114="nulová",J114,0)</f>
        <v>0</v>
      </c>
      <c r="BJ114" s="2" t="s">
        <v>77</v>
      </c>
      <c r="BK114" s="120">
        <f>ROUND(I114*H114,2)</f>
        <v>0</v>
      </c>
      <c r="BL114" s="2" t="s">
        <v>118</v>
      </c>
      <c r="BM114" s="119" t="s">
        <v>172</v>
      </c>
    </row>
    <row r="115" spans="1:65" s="108" customFormat="1" ht="25.9" customHeight="1" x14ac:dyDescent="0.2">
      <c r="B115" s="109"/>
      <c r="C115" s="123"/>
      <c r="D115" s="124" t="s">
        <v>70</v>
      </c>
      <c r="E115" s="125" t="s">
        <v>173</v>
      </c>
      <c r="F115" s="125" t="s">
        <v>174</v>
      </c>
      <c r="G115" s="123"/>
      <c r="H115" s="123"/>
      <c r="I115" s="123"/>
      <c r="J115" s="126">
        <f>BK115</f>
        <v>0</v>
      </c>
      <c r="K115" s="123"/>
      <c r="L115" s="127"/>
      <c r="M115" s="128"/>
      <c r="N115" s="129"/>
      <c r="O115" s="111"/>
      <c r="P115" s="112">
        <f>SUM(P116:P122)</f>
        <v>0</v>
      </c>
      <c r="Q115" s="111"/>
      <c r="R115" s="112">
        <f>SUM(R116:R122)</f>
        <v>0</v>
      </c>
      <c r="S115" s="111"/>
      <c r="T115" s="113">
        <f>SUM(T116:T122)</f>
        <v>0</v>
      </c>
      <c r="AR115" s="110" t="s">
        <v>77</v>
      </c>
      <c r="AT115" s="114" t="s">
        <v>70</v>
      </c>
      <c r="AU115" s="114" t="s">
        <v>71</v>
      </c>
      <c r="AY115" s="110" t="s">
        <v>112</v>
      </c>
      <c r="BK115" s="115">
        <f>SUM(BK116:BK122)</f>
        <v>0</v>
      </c>
    </row>
    <row r="116" spans="1:65" s="17" customFormat="1" ht="16.5" customHeight="1" x14ac:dyDescent="0.2">
      <c r="A116" s="13"/>
      <c r="B116" s="116"/>
      <c r="C116" s="130" t="s">
        <v>137</v>
      </c>
      <c r="D116" s="130" t="s">
        <v>175</v>
      </c>
      <c r="E116" s="131"/>
      <c r="F116" s="132" t="s">
        <v>176</v>
      </c>
      <c r="G116" s="133" t="s">
        <v>148</v>
      </c>
      <c r="H116" s="134">
        <v>305</v>
      </c>
      <c r="I116" s="135"/>
      <c r="J116" s="135">
        <f t="shared" ref="J116:J122" si="10">ROUND(I116*H116,2)</f>
        <v>0</v>
      </c>
      <c r="K116" s="132" t="s">
        <v>116</v>
      </c>
      <c r="L116" s="136"/>
      <c r="M116" s="137" t="s">
        <v>3</v>
      </c>
      <c r="N116" s="138" t="s">
        <v>42</v>
      </c>
      <c r="O116" s="117">
        <v>0</v>
      </c>
      <c r="P116" s="117">
        <f t="shared" ref="P116:P122" si="11">O116*H116</f>
        <v>0</v>
      </c>
      <c r="Q116" s="117">
        <v>0</v>
      </c>
      <c r="R116" s="117">
        <f t="shared" ref="R116:R122" si="12">Q116*H116</f>
        <v>0</v>
      </c>
      <c r="S116" s="117">
        <v>0</v>
      </c>
      <c r="T116" s="118">
        <f t="shared" ref="T116:T122" si="13">S116*H116</f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19" t="s">
        <v>118</v>
      </c>
      <c r="AT116" s="119" t="s">
        <v>175</v>
      </c>
      <c r="AU116" s="119" t="s">
        <v>77</v>
      </c>
      <c r="AY116" s="2" t="s">
        <v>112</v>
      </c>
      <c r="BE116" s="120">
        <f t="shared" ref="BE116:BE122" si="14">IF(N116="základní",J116,0)</f>
        <v>0</v>
      </c>
      <c r="BF116" s="120">
        <f t="shared" ref="BF116:BF122" si="15">IF(N116="snížená",J116,0)</f>
        <v>0</v>
      </c>
      <c r="BG116" s="120">
        <f t="shared" ref="BG116:BG122" si="16">IF(N116="zákl. přenesená",J116,0)</f>
        <v>0</v>
      </c>
      <c r="BH116" s="120">
        <f t="shared" ref="BH116:BH122" si="17">IF(N116="sníž. přenesená",J116,0)</f>
        <v>0</v>
      </c>
      <c r="BI116" s="120">
        <f t="shared" ref="BI116:BI122" si="18">IF(N116="nulová",J116,0)</f>
        <v>0</v>
      </c>
      <c r="BJ116" s="2" t="s">
        <v>77</v>
      </c>
      <c r="BK116" s="120">
        <f t="shared" ref="BK116:BK122" si="19">ROUND(I116*H116,2)</f>
        <v>0</v>
      </c>
      <c r="BL116" s="2" t="s">
        <v>118</v>
      </c>
      <c r="BM116" s="119" t="s">
        <v>177</v>
      </c>
    </row>
    <row r="117" spans="1:65" s="17" customFormat="1" ht="16.5" customHeight="1" x14ac:dyDescent="0.2">
      <c r="A117" s="13"/>
      <c r="B117" s="116"/>
      <c r="C117" s="130" t="s">
        <v>8</v>
      </c>
      <c r="D117" s="130" t="s">
        <v>175</v>
      </c>
      <c r="E117" s="131"/>
      <c r="F117" s="132" t="s">
        <v>178</v>
      </c>
      <c r="G117" s="133" t="s">
        <v>155</v>
      </c>
      <c r="H117" s="134">
        <v>1</v>
      </c>
      <c r="I117" s="135"/>
      <c r="J117" s="135">
        <f t="shared" si="10"/>
        <v>0</v>
      </c>
      <c r="K117" s="132" t="s">
        <v>116</v>
      </c>
      <c r="L117" s="136"/>
      <c r="M117" s="137" t="s">
        <v>3</v>
      </c>
      <c r="N117" s="138" t="s">
        <v>42</v>
      </c>
      <c r="O117" s="117">
        <v>0</v>
      </c>
      <c r="P117" s="117">
        <f t="shared" si="11"/>
        <v>0</v>
      </c>
      <c r="Q117" s="117">
        <v>0</v>
      </c>
      <c r="R117" s="117">
        <f t="shared" si="12"/>
        <v>0</v>
      </c>
      <c r="S117" s="117">
        <v>0</v>
      </c>
      <c r="T117" s="118">
        <f t="shared" si="1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19" t="s">
        <v>118</v>
      </c>
      <c r="AT117" s="119" t="s">
        <v>175</v>
      </c>
      <c r="AU117" s="119" t="s">
        <v>77</v>
      </c>
      <c r="AY117" s="2" t="s">
        <v>112</v>
      </c>
      <c r="BE117" s="120">
        <f t="shared" si="14"/>
        <v>0</v>
      </c>
      <c r="BF117" s="120">
        <f t="shared" si="15"/>
        <v>0</v>
      </c>
      <c r="BG117" s="120">
        <f t="shared" si="16"/>
        <v>0</v>
      </c>
      <c r="BH117" s="120">
        <f t="shared" si="17"/>
        <v>0</v>
      </c>
      <c r="BI117" s="120">
        <f t="shared" si="18"/>
        <v>0</v>
      </c>
      <c r="BJ117" s="2" t="s">
        <v>77</v>
      </c>
      <c r="BK117" s="120">
        <f t="shared" si="19"/>
        <v>0</v>
      </c>
      <c r="BL117" s="2" t="s">
        <v>118</v>
      </c>
      <c r="BM117" s="119" t="s">
        <v>179</v>
      </c>
    </row>
    <row r="118" spans="1:65" s="17" customFormat="1" ht="16.5" customHeight="1" x14ac:dyDescent="0.2">
      <c r="A118" s="13"/>
      <c r="B118" s="116"/>
      <c r="C118" s="130" t="s">
        <v>180</v>
      </c>
      <c r="D118" s="130" t="s">
        <v>175</v>
      </c>
      <c r="E118" s="131"/>
      <c r="F118" s="132" t="s">
        <v>181</v>
      </c>
      <c r="G118" s="133" t="s">
        <v>155</v>
      </c>
      <c r="H118" s="134">
        <v>1</v>
      </c>
      <c r="I118" s="135"/>
      <c r="J118" s="135">
        <f t="shared" si="10"/>
        <v>0</v>
      </c>
      <c r="K118" s="132" t="s">
        <v>116</v>
      </c>
      <c r="L118" s="136"/>
      <c r="M118" s="137" t="s">
        <v>3</v>
      </c>
      <c r="N118" s="138" t="s">
        <v>42</v>
      </c>
      <c r="O118" s="117">
        <v>0</v>
      </c>
      <c r="P118" s="117">
        <f t="shared" si="11"/>
        <v>0</v>
      </c>
      <c r="Q118" s="117">
        <v>0</v>
      </c>
      <c r="R118" s="117">
        <f t="shared" si="12"/>
        <v>0</v>
      </c>
      <c r="S118" s="117">
        <v>0</v>
      </c>
      <c r="T118" s="118">
        <f t="shared" si="1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19" t="s">
        <v>118</v>
      </c>
      <c r="AT118" s="119" t="s">
        <v>175</v>
      </c>
      <c r="AU118" s="119" t="s">
        <v>77</v>
      </c>
      <c r="AY118" s="2" t="s">
        <v>112</v>
      </c>
      <c r="BE118" s="120">
        <f t="shared" si="14"/>
        <v>0</v>
      </c>
      <c r="BF118" s="120">
        <f t="shared" si="15"/>
        <v>0</v>
      </c>
      <c r="BG118" s="120">
        <f t="shared" si="16"/>
        <v>0</v>
      </c>
      <c r="BH118" s="120">
        <f t="shared" si="17"/>
        <v>0</v>
      </c>
      <c r="BI118" s="120">
        <f t="shared" si="18"/>
        <v>0</v>
      </c>
      <c r="BJ118" s="2" t="s">
        <v>77</v>
      </c>
      <c r="BK118" s="120">
        <f t="shared" si="19"/>
        <v>0</v>
      </c>
      <c r="BL118" s="2" t="s">
        <v>118</v>
      </c>
      <c r="BM118" s="119" t="s">
        <v>182</v>
      </c>
    </row>
    <row r="119" spans="1:65" s="17" customFormat="1" ht="16.5" customHeight="1" x14ac:dyDescent="0.2">
      <c r="A119" s="13"/>
      <c r="B119" s="116"/>
      <c r="C119" s="130" t="s">
        <v>183</v>
      </c>
      <c r="D119" s="130" t="s">
        <v>175</v>
      </c>
      <c r="E119" s="131"/>
      <c r="F119" s="132" t="s">
        <v>184</v>
      </c>
      <c r="G119" s="133" t="s">
        <v>155</v>
      </c>
      <c r="H119" s="134">
        <v>1</v>
      </c>
      <c r="I119" s="135"/>
      <c r="J119" s="135">
        <f t="shared" si="10"/>
        <v>0</v>
      </c>
      <c r="K119" s="132" t="s">
        <v>116</v>
      </c>
      <c r="L119" s="136"/>
      <c r="M119" s="137" t="s">
        <v>3</v>
      </c>
      <c r="N119" s="138" t="s">
        <v>42</v>
      </c>
      <c r="O119" s="117">
        <v>0</v>
      </c>
      <c r="P119" s="117">
        <f t="shared" si="11"/>
        <v>0</v>
      </c>
      <c r="Q119" s="117">
        <v>0</v>
      </c>
      <c r="R119" s="117">
        <f t="shared" si="12"/>
        <v>0</v>
      </c>
      <c r="S119" s="117">
        <v>0</v>
      </c>
      <c r="T119" s="118">
        <f t="shared" si="1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19" t="s">
        <v>118</v>
      </c>
      <c r="AT119" s="119" t="s">
        <v>175</v>
      </c>
      <c r="AU119" s="119" t="s">
        <v>77</v>
      </c>
      <c r="AY119" s="2" t="s">
        <v>112</v>
      </c>
      <c r="BE119" s="120">
        <f t="shared" si="14"/>
        <v>0</v>
      </c>
      <c r="BF119" s="120">
        <f t="shared" si="15"/>
        <v>0</v>
      </c>
      <c r="BG119" s="120">
        <f t="shared" si="16"/>
        <v>0</v>
      </c>
      <c r="BH119" s="120">
        <f t="shared" si="17"/>
        <v>0</v>
      </c>
      <c r="BI119" s="120">
        <f t="shared" si="18"/>
        <v>0</v>
      </c>
      <c r="BJ119" s="2" t="s">
        <v>77</v>
      </c>
      <c r="BK119" s="120">
        <f t="shared" si="19"/>
        <v>0</v>
      </c>
      <c r="BL119" s="2" t="s">
        <v>118</v>
      </c>
      <c r="BM119" s="119" t="s">
        <v>185</v>
      </c>
    </row>
    <row r="120" spans="1:65" s="17" customFormat="1" ht="16.5" customHeight="1" x14ac:dyDescent="0.2">
      <c r="A120" s="13"/>
      <c r="B120" s="116"/>
      <c r="C120" s="130" t="s">
        <v>141</v>
      </c>
      <c r="D120" s="130" t="s">
        <v>175</v>
      </c>
      <c r="E120" s="131"/>
      <c r="F120" s="132" t="s">
        <v>186</v>
      </c>
      <c r="G120" s="133" t="s">
        <v>155</v>
      </c>
      <c r="H120" s="134">
        <v>1</v>
      </c>
      <c r="I120" s="135"/>
      <c r="J120" s="135">
        <f t="shared" si="10"/>
        <v>0</v>
      </c>
      <c r="K120" s="132" t="s">
        <v>116</v>
      </c>
      <c r="L120" s="136"/>
      <c r="M120" s="137" t="s">
        <v>3</v>
      </c>
      <c r="N120" s="138" t="s">
        <v>42</v>
      </c>
      <c r="O120" s="117">
        <v>0</v>
      </c>
      <c r="P120" s="117">
        <f t="shared" si="11"/>
        <v>0</v>
      </c>
      <c r="Q120" s="117">
        <v>0</v>
      </c>
      <c r="R120" s="117">
        <f t="shared" si="12"/>
        <v>0</v>
      </c>
      <c r="S120" s="117">
        <v>0</v>
      </c>
      <c r="T120" s="118">
        <f t="shared" si="13"/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19" t="s">
        <v>118</v>
      </c>
      <c r="AT120" s="119" t="s">
        <v>175</v>
      </c>
      <c r="AU120" s="119" t="s">
        <v>77</v>
      </c>
      <c r="AY120" s="2" t="s">
        <v>112</v>
      </c>
      <c r="BE120" s="120">
        <f t="shared" si="14"/>
        <v>0</v>
      </c>
      <c r="BF120" s="120">
        <f t="shared" si="15"/>
        <v>0</v>
      </c>
      <c r="BG120" s="120">
        <f t="shared" si="16"/>
        <v>0</v>
      </c>
      <c r="BH120" s="120">
        <f t="shared" si="17"/>
        <v>0</v>
      </c>
      <c r="BI120" s="120">
        <f t="shared" si="18"/>
        <v>0</v>
      </c>
      <c r="BJ120" s="2" t="s">
        <v>77</v>
      </c>
      <c r="BK120" s="120">
        <f t="shared" si="19"/>
        <v>0</v>
      </c>
      <c r="BL120" s="2" t="s">
        <v>118</v>
      </c>
      <c r="BM120" s="119" t="s">
        <v>187</v>
      </c>
    </row>
    <row r="121" spans="1:65" s="17" customFormat="1" ht="16.5" customHeight="1" x14ac:dyDescent="0.2">
      <c r="A121" s="13"/>
      <c r="B121" s="116"/>
      <c r="C121" s="130" t="s">
        <v>188</v>
      </c>
      <c r="D121" s="130" t="s">
        <v>175</v>
      </c>
      <c r="E121" s="131"/>
      <c r="F121" s="132" t="s">
        <v>189</v>
      </c>
      <c r="G121" s="133" t="s">
        <v>119</v>
      </c>
      <c r="H121" s="134">
        <v>10</v>
      </c>
      <c r="I121" s="135"/>
      <c r="J121" s="135">
        <f t="shared" si="10"/>
        <v>0</v>
      </c>
      <c r="K121" s="132" t="s">
        <v>116</v>
      </c>
      <c r="L121" s="136"/>
      <c r="M121" s="137" t="s">
        <v>3</v>
      </c>
      <c r="N121" s="138" t="s">
        <v>42</v>
      </c>
      <c r="O121" s="117">
        <v>0</v>
      </c>
      <c r="P121" s="117">
        <f t="shared" si="11"/>
        <v>0</v>
      </c>
      <c r="Q121" s="117">
        <v>0</v>
      </c>
      <c r="R121" s="117">
        <f t="shared" si="12"/>
        <v>0</v>
      </c>
      <c r="S121" s="117">
        <v>0</v>
      </c>
      <c r="T121" s="118">
        <f t="shared" si="13"/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19" t="s">
        <v>118</v>
      </c>
      <c r="AT121" s="119" t="s">
        <v>175</v>
      </c>
      <c r="AU121" s="119" t="s">
        <v>77</v>
      </c>
      <c r="AY121" s="2" t="s">
        <v>112</v>
      </c>
      <c r="BE121" s="120">
        <f t="shared" si="14"/>
        <v>0</v>
      </c>
      <c r="BF121" s="120">
        <f t="shared" si="15"/>
        <v>0</v>
      </c>
      <c r="BG121" s="120">
        <f t="shared" si="16"/>
        <v>0</v>
      </c>
      <c r="BH121" s="120">
        <f t="shared" si="17"/>
        <v>0</v>
      </c>
      <c r="BI121" s="120">
        <f t="shared" si="18"/>
        <v>0</v>
      </c>
      <c r="BJ121" s="2" t="s">
        <v>77</v>
      </c>
      <c r="BK121" s="120">
        <f t="shared" si="19"/>
        <v>0</v>
      </c>
      <c r="BL121" s="2" t="s">
        <v>118</v>
      </c>
      <c r="BM121" s="119" t="s">
        <v>190</v>
      </c>
    </row>
    <row r="122" spans="1:65" s="17" customFormat="1" ht="16.5" customHeight="1" x14ac:dyDescent="0.2">
      <c r="A122" s="13"/>
      <c r="B122" s="116"/>
      <c r="C122" s="130" t="s">
        <v>144</v>
      </c>
      <c r="D122" s="130" t="s">
        <v>175</v>
      </c>
      <c r="E122" s="131"/>
      <c r="F122" s="132" t="s">
        <v>191</v>
      </c>
      <c r="G122" s="133" t="s">
        <v>119</v>
      </c>
      <c r="H122" s="134">
        <v>3</v>
      </c>
      <c r="I122" s="135"/>
      <c r="J122" s="135">
        <f t="shared" si="10"/>
        <v>0</v>
      </c>
      <c r="K122" s="132" t="s">
        <v>116</v>
      </c>
      <c r="L122" s="136"/>
      <c r="M122" s="137" t="s">
        <v>3</v>
      </c>
      <c r="N122" s="138" t="s">
        <v>42</v>
      </c>
      <c r="O122" s="117">
        <v>0</v>
      </c>
      <c r="P122" s="117">
        <f t="shared" si="11"/>
        <v>0</v>
      </c>
      <c r="Q122" s="117">
        <v>0</v>
      </c>
      <c r="R122" s="117">
        <f t="shared" si="12"/>
        <v>0</v>
      </c>
      <c r="S122" s="117">
        <v>0</v>
      </c>
      <c r="T122" s="118">
        <f t="shared" si="13"/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19" t="s">
        <v>118</v>
      </c>
      <c r="AT122" s="119" t="s">
        <v>175</v>
      </c>
      <c r="AU122" s="119" t="s">
        <v>77</v>
      </c>
      <c r="AY122" s="2" t="s">
        <v>112</v>
      </c>
      <c r="BE122" s="120">
        <f t="shared" si="14"/>
        <v>0</v>
      </c>
      <c r="BF122" s="120">
        <f t="shared" si="15"/>
        <v>0</v>
      </c>
      <c r="BG122" s="120">
        <f t="shared" si="16"/>
        <v>0</v>
      </c>
      <c r="BH122" s="120">
        <f t="shared" si="17"/>
        <v>0</v>
      </c>
      <c r="BI122" s="120">
        <f t="shared" si="18"/>
        <v>0</v>
      </c>
      <c r="BJ122" s="2" t="s">
        <v>77</v>
      </c>
      <c r="BK122" s="120">
        <f t="shared" si="19"/>
        <v>0</v>
      </c>
      <c r="BL122" s="2" t="s">
        <v>118</v>
      </c>
      <c r="BM122" s="119" t="s">
        <v>192</v>
      </c>
    </row>
    <row r="123" spans="1:65" s="108" customFormat="1" ht="25.9" customHeight="1" x14ac:dyDescent="0.2">
      <c r="B123" s="109"/>
      <c r="C123" s="123"/>
      <c r="D123" s="124" t="s">
        <v>70</v>
      </c>
      <c r="E123" s="125" t="s">
        <v>193</v>
      </c>
      <c r="F123" s="125" t="s">
        <v>194</v>
      </c>
      <c r="G123" s="123"/>
      <c r="H123" s="123"/>
      <c r="I123" s="123"/>
      <c r="J123" s="126">
        <f>BK123</f>
        <v>0</v>
      </c>
      <c r="K123" s="123"/>
      <c r="L123" s="127"/>
      <c r="M123" s="128"/>
      <c r="N123" s="129"/>
      <c r="O123" s="111"/>
      <c r="P123" s="112">
        <f>SUM(P124:P126)</f>
        <v>0</v>
      </c>
      <c r="Q123" s="111"/>
      <c r="R123" s="112">
        <f>SUM(R124:R126)</f>
        <v>0</v>
      </c>
      <c r="S123" s="111"/>
      <c r="T123" s="113">
        <f>SUM(T124:T126)</f>
        <v>0</v>
      </c>
      <c r="AR123" s="110" t="s">
        <v>77</v>
      </c>
      <c r="AT123" s="114" t="s">
        <v>70</v>
      </c>
      <c r="AU123" s="114" t="s">
        <v>71</v>
      </c>
      <c r="AY123" s="110" t="s">
        <v>112</v>
      </c>
      <c r="BK123" s="115">
        <f>SUM(BK124:BK126)</f>
        <v>0</v>
      </c>
    </row>
    <row r="124" spans="1:65" s="17" customFormat="1" ht="16.5" customHeight="1" x14ac:dyDescent="0.2">
      <c r="A124" s="13"/>
      <c r="B124" s="116"/>
      <c r="C124" s="130" t="s">
        <v>195</v>
      </c>
      <c r="D124" s="130" t="s">
        <v>175</v>
      </c>
      <c r="E124" s="131"/>
      <c r="F124" s="132" t="s">
        <v>196</v>
      </c>
      <c r="G124" s="133" t="s">
        <v>155</v>
      </c>
      <c r="H124" s="134">
        <v>4</v>
      </c>
      <c r="I124" s="135"/>
      <c r="J124" s="135">
        <f>ROUND(I124*H124,2)</f>
        <v>0</v>
      </c>
      <c r="K124" s="132" t="s">
        <v>116</v>
      </c>
      <c r="L124" s="136"/>
      <c r="M124" s="137" t="s">
        <v>3</v>
      </c>
      <c r="N124" s="138" t="s">
        <v>42</v>
      </c>
      <c r="O124" s="117">
        <v>0</v>
      </c>
      <c r="P124" s="117">
        <f>O124*H124</f>
        <v>0</v>
      </c>
      <c r="Q124" s="117">
        <v>0</v>
      </c>
      <c r="R124" s="117">
        <f>Q124*H124</f>
        <v>0</v>
      </c>
      <c r="S124" s="117">
        <v>0</v>
      </c>
      <c r="T124" s="118">
        <f>S124*H124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19" t="s">
        <v>118</v>
      </c>
      <c r="AT124" s="119" t="s">
        <v>175</v>
      </c>
      <c r="AU124" s="119" t="s">
        <v>77</v>
      </c>
      <c r="AY124" s="2" t="s">
        <v>112</v>
      </c>
      <c r="BE124" s="120">
        <f>IF(N124="základní",J124,0)</f>
        <v>0</v>
      </c>
      <c r="BF124" s="120">
        <f>IF(N124="snížená",J124,0)</f>
        <v>0</v>
      </c>
      <c r="BG124" s="120">
        <f>IF(N124="zákl. přenesená",J124,0)</f>
        <v>0</v>
      </c>
      <c r="BH124" s="120">
        <f>IF(N124="sníž. přenesená",J124,0)</f>
        <v>0</v>
      </c>
      <c r="BI124" s="120">
        <f>IF(N124="nulová",J124,0)</f>
        <v>0</v>
      </c>
      <c r="BJ124" s="2" t="s">
        <v>77</v>
      </c>
      <c r="BK124" s="120">
        <f>ROUND(I124*H124,2)</f>
        <v>0</v>
      </c>
      <c r="BL124" s="2" t="s">
        <v>118</v>
      </c>
      <c r="BM124" s="119" t="s">
        <v>197</v>
      </c>
    </row>
    <row r="125" spans="1:65" s="17" customFormat="1" ht="16.5" customHeight="1" x14ac:dyDescent="0.2">
      <c r="A125" s="13"/>
      <c r="B125" s="116"/>
      <c r="C125" s="130" t="s">
        <v>198</v>
      </c>
      <c r="D125" s="130" t="s">
        <v>175</v>
      </c>
      <c r="E125" s="131"/>
      <c r="F125" s="132" t="s">
        <v>199</v>
      </c>
      <c r="G125" s="133" t="s">
        <v>155</v>
      </c>
      <c r="H125" s="134">
        <v>1</v>
      </c>
      <c r="I125" s="135"/>
      <c r="J125" s="135">
        <f>ROUND(I125*H125,2)</f>
        <v>0</v>
      </c>
      <c r="K125" s="132" t="s">
        <v>116</v>
      </c>
      <c r="L125" s="136"/>
      <c r="M125" s="137" t="s">
        <v>3</v>
      </c>
      <c r="N125" s="138" t="s">
        <v>42</v>
      </c>
      <c r="O125" s="117">
        <v>0</v>
      </c>
      <c r="P125" s="117">
        <f>O125*H125</f>
        <v>0</v>
      </c>
      <c r="Q125" s="117">
        <v>0</v>
      </c>
      <c r="R125" s="117">
        <f>Q125*H125</f>
        <v>0</v>
      </c>
      <c r="S125" s="117">
        <v>0</v>
      </c>
      <c r="T125" s="118">
        <f>S125*H125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19" t="s">
        <v>118</v>
      </c>
      <c r="AT125" s="119" t="s">
        <v>175</v>
      </c>
      <c r="AU125" s="119" t="s">
        <v>77</v>
      </c>
      <c r="AY125" s="2" t="s">
        <v>112</v>
      </c>
      <c r="BE125" s="120">
        <f>IF(N125="základní",J125,0)</f>
        <v>0</v>
      </c>
      <c r="BF125" s="120">
        <f>IF(N125="snížená",J125,0)</f>
        <v>0</v>
      </c>
      <c r="BG125" s="120">
        <f>IF(N125="zákl. přenesená",J125,0)</f>
        <v>0</v>
      </c>
      <c r="BH125" s="120">
        <f>IF(N125="sníž. přenesená",J125,0)</f>
        <v>0</v>
      </c>
      <c r="BI125" s="120">
        <f>IF(N125="nulová",J125,0)</f>
        <v>0</v>
      </c>
      <c r="BJ125" s="2" t="s">
        <v>77</v>
      </c>
      <c r="BK125" s="120">
        <f>ROUND(I125*H125,2)</f>
        <v>0</v>
      </c>
      <c r="BL125" s="2" t="s">
        <v>118</v>
      </c>
      <c r="BM125" s="119" t="s">
        <v>200</v>
      </c>
    </row>
    <row r="126" spans="1:65" s="17" customFormat="1" ht="16.5" customHeight="1" x14ac:dyDescent="0.2">
      <c r="A126" s="13"/>
      <c r="B126" s="116"/>
      <c r="C126" s="130" t="s">
        <v>201</v>
      </c>
      <c r="D126" s="130" t="s">
        <v>175</v>
      </c>
      <c r="E126" s="131"/>
      <c r="F126" s="132" t="s">
        <v>186</v>
      </c>
      <c r="G126" s="133" t="s">
        <v>119</v>
      </c>
      <c r="H126" s="134">
        <v>1</v>
      </c>
      <c r="I126" s="135"/>
      <c r="J126" s="135">
        <f>ROUND(I126*H126,2)</f>
        <v>0</v>
      </c>
      <c r="K126" s="132" t="s">
        <v>116</v>
      </c>
      <c r="L126" s="136"/>
      <c r="M126" s="137" t="s">
        <v>3</v>
      </c>
      <c r="N126" s="138" t="s">
        <v>42</v>
      </c>
      <c r="O126" s="117">
        <v>0</v>
      </c>
      <c r="P126" s="117">
        <f>O126*H126</f>
        <v>0</v>
      </c>
      <c r="Q126" s="117">
        <v>0</v>
      </c>
      <c r="R126" s="117">
        <f>Q126*H126</f>
        <v>0</v>
      </c>
      <c r="S126" s="117">
        <v>0</v>
      </c>
      <c r="T126" s="118">
        <f>S126*H126</f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19" t="s">
        <v>118</v>
      </c>
      <c r="AT126" s="119" t="s">
        <v>175</v>
      </c>
      <c r="AU126" s="119" t="s">
        <v>77</v>
      </c>
      <c r="AY126" s="2" t="s">
        <v>112</v>
      </c>
      <c r="BE126" s="120">
        <f>IF(N126="základní",J126,0)</f>
        <v>0</v>
      </c>
      <c r="BF126" s="120">
        <f>IF(N126="snížená",J126,0)</f>
        <v>0</v>
      </c>
      <c r="BG126" s="120">
        <f>IF(N126="zákl. přenesená",J126,0)</f>
        <v>0</v>
      </c>
      <c r="BH126" s="120">
        <f>IF(N126="sníž. přenesená",J126,0)</f>
        <v>0</v>
      </c>
      <c r="BI126" s="120">
        <f>IF(N126="nulová",J126,0)</f>
        <v>0</v>
      </c>
      <c r="BJ126" s="2" t="s">
        <v>77</v>
      </c>
      <c r="BK126" s="120">
        <f>ROUND(I126*H126,2)</f>
        <v>0</v>
      </c>
      <c r="BL126" s="2" t="s">
        <v>118</v>
      </c>
      <c r="BM126" s="119" t="s">
        <v>202</v>
      </c>
    </row>
    <row r="127" spans="1:65" s="108" customFormat="1" ht="25.9" customHeight="1" x14ac:dyDescent="0.2">
      <c r="B127" s="109"/>
      <c r="C127" s="123"/>
      <c r="D127" s="124" t="s">
        <v>70</v>
      </c>
      <c r="E127" s="125" t="s">
        <v>203</v>
      </c>
      <c r="F127" s="125" t="s">
        <v>204</v>
      </c>
      <c r="G127" s="123"/>
      <c r="H127" s="123"/>
      <c r="I127" s="123"/>
      <c r="J127" s="126">
        <f>BK127</f>
        <v>0</v>
      </c>
      <c r="K127" s="123"/>
      <c r="L127" s="127"/>
      <c r="M127" s="128"/>
      <c r="N127" s="129"/>
      <c r="O127" s="111"/>
      <c r="P127" s="112">
        <f>SUM(P128:P130)</f>
        <v>0</v>
      </c>
      <c r="Q127" s="111"/>
      <c r="R127" s="112">
        <f>SUM(R128:R130)</f>
        <v>0</v>
      </c>
      <c r="S127" s="111"/>
      <c r="T127" s="113">
        <f>SUM(T128:T130)</f>
        <v>0</v>
      </c>
      <c r="AR127" s="110" t="s">
        <v>77</v>
      </c>
      <c r="AT127" s="114" t="s">
        <v>70</v>
      </c>
      <c r="AU127" s="114" t="s">
        <v>71</v>
      </c>
      <c r="AY127" s="110" t="s">
        <v>112</v>
      </c>
      <c r="BK127" s="115">
        <f>SUM(BK128:BK130)</f>
        <v>0</v>
      </c>
    </row>
    <row r="128" spans="1:65" s="17" customFormat="1" ht="16.5" customHeight="1" x14ac:dyDescent="0.2">
      <c r="A128" s="13"/>
      <c r="B128" s="116"/>
      <c r="C128" s="130" t="s">
        <v>205</v>
      </c>
      <c r="D128" s="130" t="s">
        <v>175</v>
      </c>
      <c r="E128" s="131"/>
      <c r="F128" s="132" t="s">
        <v>189</v>
      </c>
      <c r="G128" s="133" t="s">
        <v>119</v>
      </c>
      <c r="H128" s="134">
        <v>4</v>
      </c>
      <c r="I128" s="135"/>
      <c r="J128" s="135">
        <f>ROUND(I128*H128,2)</f>
        <v>0</v>
      </c>
      <c r="K128" s="132" t="s">
        <v>116</v>
      </c>
      <c r="L128" s="136"/>
      <c r="M128" s="137" t="s">
        <v>3</v>
      </c>
      <c r="N128" s="138" t="s">
        <v>42</v>
      </c>
      <c r="O128" s="117">
        <v>0</v>
      </c>
      <c r="P128" s="117">
        <f>O128*H128</f>
        <v>0</v>
      </c>
      <c r="Q128" s="117">
        <v>0</v>
      </c>
      <c r="R128" s="117">
        <f>Q128*H128</f>
        <v>0</v>
      </c>
      <c r="S128" s="117">
        <v>0</v>
      </c>
      <c r="T128" s="118">
        <f>S128*H128</f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19" t="s">
        <v>118</v>
      </c>
      <c r="AT128" s="119" t="s">
        <v>175</v>
      </c>
      <c r="AU128" s="119" t="s">
        <v>77</v>
      </c>
      <c r="AY128" s="2" t="s">
        <v>112</v>
      </c>
      <c r="BE128" s="120">
        <f>IF(N128="základní",J128,0)</f>
        <v>0</v>
      </c>
      <c r="BF128" s="120">
        <f>IF(N128="snížená",J128,0)</f>
        <v>0</v>
      </c>
      <c r="BG128" s="120">
        <f>IF(N128="zákl. přenesená",J128,0)</f>
        <v>0</v>
      </c>
      <c r="BH128" s="120">
        <f>IF(N128="sníž. přenesená",J128,0)</f>
        <v>0</v>
      </c>
      <c r="BI128" s="120">
        <f>IF(N128="nulová",J128,0)</f>
        <v>0</v>
      </c>
      <c r="BJ128" s="2" t="s">
        <v>77</v>
      </c>
      <c r="BK128" s="120">
        <f>ROUND(I128*H128,2)</f>
        <v>0</v>
      </c>
      <c r="BL128" s="2" t="s">
        <v>118</v>
      </c>
      <c r="BM128" s="119" t="s">
        <v>206</v>
      </c>
    </row>
    <row r="129" spans="1:65" s="17" customFormat="1" ht="16.5" customHeight="1" x14ac:dyDescent="0.2">
      <c r="A129" s="13"/>
      <c r="B129" s="116"/>
      <c r="C129" s="130" t="s">
        <v>207</v>
      </c>
      <c r="D129" s="130" t="s">
        <v>175</v>
      </c>
      <c r="E129" s="131"/>
      <c r="F129" s="132" t="s">
        <v>208</v>
      </c>
      <c r="G129" s="133" t="s">
        <v>209</v>
      </c>
      <c r="H129" s="134">
        <v>4</v>
      </c>
      <c r="I129" s="135"/>
      <c r="J129" s="135">
        <f>ROUND(I129*H129,2)</f>
        <v>0</v>
      </c>
      <c r="K129" s="132" t="s">
        <v>116</v>
      </c>
      <c r="L129" s="136"/>
      <c r="M129" s="137" t="s">
        <v>3</v>
      </c>
      <c r="N129" s="138" t="s">
        <v>42</v>
      </c>
      <c r="O129" s="117">
        <v>0</v>
      </c>
      <c r="P129" s="117">
        <f>O129*H129</f>
        <v>0</v>
      </c>
      <c r="Q129" s="117">
        <v>0</v>
      </c>
      <c r="R129" s="117">
        <f>Q129*H129</f>
        <v>0</v>
      </c>
      <c r="S129" s="117">
        <v>0</v>
      </c>
      <c r="T129" s="118">
        <f>S129*H129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19" t="s">
        <v>118</v>
      </c>
      <c r="AT129" s="119" t="s">
        <v>175</v>
      </c>
      <c r="AU129" s="119" t="s">
        <v>77</v>
      </c>
      <c r="AY129" s="2" t="s">
        <v>112</v>
      </c>
      <c r="BE129" s="120">
        <f>IF(N129="základní",J129,0)</f>
        <v>0</v>
      </c>
      <c r="BF129" s="120">
        <f>IF(N129="snížená",J129,0)</f>
        <v>0</v>
      </c>
      <c r="BG129" s="120">
        <f>IF(N129="zákl. přenesená",J129,0)</f>
        <v>0</v>
      </c>
      <c r="BH129" s="120">
        <f>IF(N129="sníž. přenesená",J129,0)</f>
        <v>0</v>
      </c>
      <c r="BI129" s="120">
        <f>IF(N129="nulová",J129,0)</f>
        <v>0</v>
      </c>
      <c r="BJ129" s="2" t="s">
        <v>77</v>
      </c>
      <c r="BK129" s="120">
        <f>ROUND(I129*H129,2)</f>
        <v>0</v>
      </c>
      <c r="BL129" s="2" t="s">
        <v>118</v>
      </c>
      <c r="BM129" s="119" t="s">
        <v>210</v>
      </c>
    </row>
    <row r="130" spans="1:65" s="17" customFormat="1" ht="16.5" customHeight="1" x14ac:dyDescent="0.2">
      <c r="A130" s="13"/>
      <c r="B130" s="116"/>
      <c r="C130" s="130" t="s">
        <v>211</v>
      </c>
      <c r="D130" s="130" t="s">
        <v>175</v>
      </c>
      <c r="E130" s="131"/>
      <c r="F130" s="132" t="s">
        <v>212</v>
      </c>
      <c r="G130" s="133" t="s">
        <v>155</v>
      </c>
      <c r="H130" s="134">
        <v>1</v>
      </c>
      <c r="I130" s="135"/>
      <c r="J130" s="135">
        <f>ROUND(I130*H130,2)</f>
        <v>0</v>
      </c>
      <c r="K130" s="132" t="s">
        <v>116</v>
      </c>
      <c r="L130" s="136"/>
      <c r="M130" s="137" t="s">
        <v>3</v>
      </c>
      <c r="N130" s="138" t="s">
        <v>42</v>
      </c>
      <c r="O130" s="117">
        <v>0</v>
      </c>
      <c r="P130" s="117">
        <f>O130*H130</f>
        <v>0</v>
      </c>
      <c r="Q130" s="117">
        <v>0</v>
      </c>
      <c r="R130" s="117">
        <f>Q130*H130</f>
        <v>0</v>
      </c>
      <c r="S130" s="117">
        <v>0</v>
      </c>
      <c r="T130" s="118">
        <f>S130*H130</f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19" t="s">
        <v>118</v>
      </c>
      <c r="AT130" s="119" t="s">
        <v>175</v>
      </c>
      <c r="AU130" s="119" t="s">
        <v>77</v>
      </c>
      <c r="AY130" s="2" t="s">
        <v>112</v>
      </c>
      <c r="BE130" s="120">
        <f>IF(N130="základní",J130,0)</f>
        <v>0</v>
      </c>
      <c r="BF130" s="120">
        <f>IF(N130="snížená",J130,0)</f>
        <v>0</v>
      </c>
      <c r="BG130" s="120">
        <f>IF(N130="zákl. přenesená",J130,0)</f>
        <v>0</v>
      </c>
      <c r="BH130" s="120">
        <f>IF(N130="sníž. přenesená",J130,0)</f>
        <v>0</v>
      </c>
      <c r="BI130" s="120">
        <f>IF(N130="nulová",J130,0)</f>
        <v>0</v>
      </c>
      <c r="BJ130" s="2" t="s">
        <v>77</v>
      </c>
      <c r="BK130" s="120">
        <f>ROUND(I130*H130,2)</f>
        <v>0</v>
      </c>
      <c r="BL130" s="2" t="s">
        <v>118</v>
      </c>
      <c r="BM130" s="119" t="s">
        <v>213</v>
      </c>
    </row>
    <row r="131" spans="1:65" s="108" customFormat="1" ht="25.9" customHeight="1" x14ac:dyDescent="0.2">
      <c r="B131" s="109"/>
      <c r="C131" s="123"/>
      <c r="D131" s="124" t="s">
        <v>70</v>
      </c>
      <c r="E131" s="125" t="s">
        <v>168</v>
      </c>
      <c r="F131" s="125" t="s">
        <v>169</v>
      </c>
      <c r="G131" s="123"/>
      <c r="H131" s="123"/>
      <c r="I131" s="123"/>
      <c r="J131" s="126">
        <f>BK131</f>
        <v>0</v>
      </c>
      <c r="K131" s="123"/>
      <c r="L131" s="127"/>
      <c r="M131" s="128"/>
      <c r="N131" s="129"/>
      <c r="O131" s="111"/>
      <c r="P131" s="112">
        <f>SUM(P132:P136)</f>
        <v>0</v>
      </c>
      <c r="Q131" s="111"/>
      <c r="R131" s="112">
        <f>SUM(R132:R136)</f>
        <v>0</v>
      </c>
      <c r="S131" s="111"/>
      <c r="T131" s="113">
        <f>SUM(T132:T136)</f>
        <v>0</v>
      </c>
      <c r="AR131" s="110" t="s">
        <v>77</v>
      </c>
      <c r="AT131" s="114" t="s">
        <v>70</v>
      </c>
      <c r="AU131" s="114" t="s">
        <v>71</v>
      </c>
      <c r="AY131" s="110" t="s">
        <v>112</v>
      </c>
      <c r="BK131" s="115">
        <f>SUM(BK132:BK136)</f>
        <v>0</v>
      </c>
    </row>
    <row r="132" spans="1:65" s="17" customFormat="1" ht="16.5" customHeight="1" x14ac:dyDescent="0.2">
      <c r="A132" s="13"/>
      <c r="B132" s="116"/>
      <c r="C132" s="130" t="s">
        <v>214</v>
      </c>
      <c r="D132" s="130" t="s">
        <v>175</v>
      </c>
      <c r="E132" s="131"/>
      <c r="F132" s="132" t="s">
        <v>215</v>
      </c>
      <c r="G132" s="133" t="s">
        <v>155</v>
      </c>
      <c r="H132" s="134">
        <v>1</v>
      </c>
      <c r="I132" s="135"/>
      <c r="J132" s="135">
        <f>ROUND(I132*H132,2)</f>
        <v>0</v>
      </c>
      <c r="K132" s="132" t="s">
        <v>116</v>
      </c>
      <c r="L132" s="136"/>
      <c r="M132" s="137" t="s">
        <v>3</v>
      </c>
      <c r="N132" s="138" t="s">
        <v>42</v>
      </c>
      <c r="O132" s="117">
        <v>0</v>
      </c>
      <c r="P132" s="117">
        <f>O132*H132</f>
        <v>0</v>
      </c>
      <c r="Q132" s="117">
        <v>0</v>
      </c>
      <c r="R132" s="117">
        <f>Q132*H132</f>
        <v>0</v>
      </c>
      <c r="S132" s="117">
        <v>0</v>
      </c>
      <c r="T132" s="118">
        <f>S132*H132</f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19" t="s">
        <v>118</v>
      </c>
      <c r="AT132" s="119" t="s">
        <v>175</v>
      </c>
      <c r="AU132" s="119" t="s">
        <v>77</v>
      </c>
      <c r="AY132" s="2" t="s">
        <v>112</v>
      </c>
      <c r="BE132" s="120">
        <f>IF(N132="základní",J132,0)</f>
        <v>0</v>
      </c>
      <c r="BF132" s="120">
        <f>IF(N132="snížená",J132,0)</f>
        <v>0</v>
      </c>
      <c r="BG132" s="120">
        <f>IF(N132="zákl. přenesená",J132,0)</f>
        <v>0</v>
      </c>
      <c r="BH132" s="120">
        <f>IF(N132="sníž. přenesená",J132,0)</f>
        <v>0</v>
      </c>
      <c r="BI132" s="120">
        <f>IF(N132="nulová",J132,0)</f>
        <v>0</v>
      </c>
      <c r="BJ132" s="2" t="s">
        <v>77</v>
      </c>
      <c r="BK132" s="120">
        <f>ROUND(I132*H132,2)</f>
        <v>0</v>
      </c>
      <c r="BL132" s="2" t="s">
        <v>118</v>
      </c>
      <c r="BM132" s="119" t="s">
        <v>216</v>
      </c>
    </row>
    <row r="133" spans="1:65" s="17" customFormat="1" ht="16.5" customHeight="1" x14ac:dyDescent="0.2">
      <c r="A133" s="13"/>
      <c r="B133" s="116"/>
      <c r="C133" s="130" t="s">
        <v>217</v>
      </c>
      <c r="D133" s="130" t="s">
        <v>175</v>
      </c>
      <c r="E133" s="131"/>
      <c r="F133" s="132" t="s">
        <v>218</v>
      </c>
      <c r="G133" s="133" t="s">
        <v>155</v>
      </c>
      <c r="H133" s="134">
        <v>1</v>
      </c>
      <c r="I133" s="135"/>
      <c r="J133" s="135">
        <f>ROUND(I133*H133,2)</f>
        <v>0</v>
      </c>
      <c r="K133" s="132" t="s">
        <v>116</v>
      </c>
      <c r="L133" s="136"/>
      <c r="M133" s="137" t="s">
        <v>3</v>
      </c>
      <c r="N133" s="138" t="s">
        <v>42</v>
      </c>
      <c r="O133" s="117">
        <v>0</v>
      </c>
      <c r="P133" s="117">
        <f>O133*H133</f>
        <v>0</v>
      </c>
      <c r="Q133" s="117">
        <v>0</v>
      </c>
      <c r="R133" s="117">
        <f>Q133*H133</f>
        <v>0</v>
      </c>
      <c r="S133" s="117">
        <v>0</v>
      </c>
      <c r="T133" s="118">
        <f>S133*H133</f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19" t="s">
        <v>118</v>
      </c>
      <c r="AT133" s="119" t="s">
        <v>175</v>
      </c>
      <c r="AU133" s="119" t="s">
        <v>77</v>
      </c>
      <c r="AY133" s="2" t="s">
        <v>112</v>
      </c>
      <c r="BE133" s="120">
        <f>IF(N133="základní",J133,0)</f>
        <v>0</v>
      </c>
      <c r="BF133" s="120">
        <f>IF(N133="snížená",J133,0)</f>
        <v>0</v>
      </c>
      <c r="BG133" s="120">
        <f>IF(N133="zákl. přenesená",J133,0)</f>
        <v>0</v>
      </c>
      <c r="BH133" s="120">
        <f>IF(N133="sníž. přenesená",J133,0)</f>
        <v>0</v>
      </c>
      <c r="BI133" s="120">
        <f>IF(N133="nulová",J133,0)</f>
        <v>0</v>
      </c>
      <c r="BJ133" s="2" t="s">
        <v>77</v>
      </c>
      <c r="BK133" s="120">
        <f>ROUND(I133*H133,2)</f>
        <v>0</v>
      </c>
      <c r="BL133" s="2" t="s">
        <v>118</v>
      </c>
      <c r="BM133" s="119" t="s">
        <v>219</v>
      </c>
    </row>
    <row r="134" spans="1:65" s="17" customFormat="1" ht="16.5" customHeight="1" x14ac:dyDescent="0.2">
      <c r="A134" s="13"/>
      <c r="B134" s="116"/>
      <c r="C134" s="130" t="s">
        <v>220</v>
      </c>
      <c r="D134" s="130" t="s">
        <v>175</v>
      </c>
      <c r="E134" s="131"/>
      <c r="F134" s="132" t="s">
        <v>208</v>
      </c>
      <c r="G134" s="133" t="s">
        <v>209</v>
      </c>
      <c r="H134" s="134">
        <v>5</v>
      </c>
      <c r="I134" s="135"/>
      <c r="J134" s="135">
        <f>ROUND(I134*H134,2)</f>
        <v>0</v>
      </c>
      <c r="K134" s="132" t="s">
        <v>116</v>
      </c>
      <c r="L134" s="136"/>
      <c r="M134" s="137" t="s">
        <v>3</v>
      </c>
      <c r="N134" s="138" t="s">
        <v>42</v>
      </c>
      <c r="O134" s="117">
        <v>0</v>
      </c>
      <c r="P134" s="117">
        <f>O134*H134</f>
        <v>0</v>
      </c>
      <c r="Q134" s="117">
        <v>0</v>
      </c>
      <c r="R134" s="117">
        <f>Q134*H134</f>
        <v>0</v>
      </c>
      <c r="S134" s="117">
        <v>0</v>
      </c>
      <c r="T134" s="118">
        <f>S134*H134</f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19" t="s">
        <v>118</v>
      </c>
      <c r="AT134" s="119" t="s">
        <v>175</v>
      </c>
      <c r="AU134" s="119" t="s">
        <v>77</v>
      </c>
      <c r="AY134" s="2" t="s">
        <v>112</v>
      </c>
      <c r="BE134" s="120">
        <f>IF(N134="základní",J134,0)</f>
        <v>0</v>
      </c>
      <c r="BF134" s="120">
        <f>IF(N134="snížená",J134,0)</f>
        <v>0</v>
      </c>
      <c r="BG134" s="120">
        <f>IF(N134="zákl. přenesená",J134,0)</f>
        <v>0</v>
      </c>
      <c r="BH134" s="120">
        <f>IF(N134="sníž. přenesená",J134,0)</f>
        <v>0</v>
      </c>
      <c r="BI134" s="120">
        <f>IF(N134="nulová",J134,0)</f>
        <v>0</v>
      </c>
      <c r="BJ134" s="2" t="s">
        <v>77</v>
      </c>
      <c r="BK134" s="120">
        <f>ROUND(I134*H134,2)</f>
        <v>0</v>
      </c>
      <c r="BL134" s="2" t="s">
        <v>118</v>
      </c>
      <c r="BM134" s="119" t="s">
        <v>221</v>
      </c>
    </row>
    <row r="135" spans="1:65" s="17" customFormat="1" ht="16.5" customHeight="1" x14ac:dyDescent="0.2">
      <c r="A135" s="13"/>
      <c r="B135" s="116"/>
      <c r="C135" s="130" t="s">
        <v>222</v>
      </c>
      <c r="D135" s="130" t="s">
        <v>175</v>
      </c>
      <c r="E135" s="131"/>
      <c r="F135" s="132" t="s">
        <v>223</v>
      </c>
      <c r="G135" s="133" t="s">
        <v>155</v>
      </c>
      <c r="H135" s="134">
        <v>1</v>
      </c>
      <c r="I135" s="135"/>
      <c r="J135" s="135">
        <f>ROUND(I135*H135,2)</f>
        <v>0</v>
      </c>
      <c r="K135" s="132" t="s">
        <v>116</v>
      </c>
      <c r="L135" s="136"/>
      <c r="M135" s="137" t="s">
        <v>3</v>
      </c>
      <c r="N135" s="138" t="s">
        <v>42</v>
      </c>
      <c r="O135" s="117">
        <v>0</v>
      </c>
      <c r="P135" s="117">
        <f>O135*H135</f>
        <v>0</v>
      </c>
      <c r="Q135" s="117">
        <v>0</v>
      </c>
      <c r="R135" s="117">
        <f>Q135*H135</f>
        <v>0</v>
      </c>
      <c r="S135" s="117">
        <v>0</v>
      </c>
      <c r="T135" s="118">
        <f>S135*H135</f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19" t="s">
        <v>118</v>
      </c>
      <c r="AT135" s="119" t="s">
        <v>175</v>
      </c>
      <c r="AU135" s="119" t="s">
        <v>77</v>
      </c>
      <c r="AY135" s="2" t="s">
        <v>112</v>
      </c>
      <c r="BE135" s="120">
        <f>IF(N135="základní",J135,0)</f>
        <v>0</v>
      </c>
      <c r="BF135" s="120">
        <f>IF(N135="snížená",J135,0)</f>
        <v>0</v>
      </c>
      <c r="BG135" s="120">
        <f>IF(N135="zákl. přenesená",J135,0)</f>
        <v>0</v>
      </c>
      <c r="BH135" s="120">
        <f>IF(N135="sníž. přenesená",J135,0)</f>
        <v>0</v>
      </c>
      <c r="BI135" s="120">
        <f>IF(N135="nulová",J135,0)</f>
        <v>0</v>
      </c>
      <c r="BJ135" s="2" t="s">
        <v>77</v>
      </c>
      <c r="BK135" s="120">
        <f>ROUND(I135*H135,2)</f>
        <v>0</v>
      </c>
      <c r="BL135" s="2" t="s">
        <v>118</v>
      </c>
      <c r="BM135" s="119" t="s">
        <v>224</v>
      </c>
    </row>
    <row r="136" spans="1:65" s="17" customFormat="1" ht="16.5" customHeight="1" x14ac:dyDescent="0.2">
      <c r="A136" s="13"/>
      <c r="B136" s="116"/>
      <c r="C136" s="130" t="s">
        <v>225</v>
      </c>
      <c r="D136" s="130" t="s">
        <v>175</v>
      </c>
      <c r="E136" s="131"/>
      <c r="F136" s="132" t="s">
        <v>226</v>
      </c>
      <c r="G136" s="133" t="s">
        <v>119</v>
      </c>
      <c r="H136" s="134">
        <v>1</v>
      </c>
      <c r="I136" s="135"/>
      <c r="J136" s="135">
        <f>ROUND(I136*H136,2)</f>
        <v>0</v>
      </c>
      <c r="K136" s="132" t="s">
        <v>116</v>
      </c>
      <c r="L136" s="136"/>
      <c r="M136" s="139" t="s">
        <v>3</v>
      </c>
      <c r="N136" s="140" t="s">
        <v>42</v>
      </c>
      <c r="O136" s="121">
        <v>0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19" t="s">
        <v>118</v>
      </c>
      <c r="AT136" s="119" t="s">
        <v>175</v>
      </c>
      <c r="AU136" s="119" t="s">
        <v>77</v>
      </c>
      <c r="AY136" s="2" t="s">
        <v>112</v>
      </c>
      <c r="BE136" s="120">
        <f>IF(N136="základní",J136,0)</f>
        <v>0</v>
      </c>
      <c r="BF136" s="120">
        <f>IF(N136="snížená",J136,0)</f>
        <v>0</v>
      </c>
      <c r="BG136" s="120">
        <f>IF(N136="zákl. přenesená",J136,0)</f>
        <v>0</v>
      </c>
      <c r="BH136" s="120">
        <f>IF(N136="sníž. přenesená",J136,0)</f>
        <v>0</v>
      </c>
      <c r="BI136" s="120">
        <f>IF(N136="nulová",J136,0)</f>
        <v>0</v>
      </c>
      <c r="BJ136" s="2" t="s">
        <v>77</v>
      </c>
      <c r="BK136" s="120">
        <f>ROUND(I136*H136,2)</f>
        <v>0</v>
      </c>
      <c r="BL136" s="2" t="s">
        <v>118</v>
      </c>
      <c r="BM136" s="119" t="s">
        <v>227</v>
      </c>
    </row>
    <row r="137" spans="1:65" s="17" customFormat="1" ht="6.95" customHeight="1" x14ac:dyDescent="0.2">
      <c r="A137" s="13"/>
      <c r="B137" s="24"/>
      <c r="C137" s="141"/>
      <c r="D137" s="141"/>
      <c r="E137" s="141"/>
      <c r="F137" s="141"/>
      <c r="G137" s="141"/>
      <c r="H137" s="141"/>
      <c r="I137" s="141"/>
      <c r="J137" s="141"/>
      <c r="K137" s="141"/>
      <c r="L137" s="136"/>
      <c r="M137" s="142"/>
      <c r="N137" s="142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</row>
  </sheetData>
  <autoFilter ref="C88:K136" xr:uid="{00000000-0009-0000-0000-000004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08.2-c - strukturovaná...</vt:lpstr>
      <vt:lpstr>'Rekapitulace stavby'!Názvy_tisku</vt:lpstr>
      <vt:lpstr>'SO 08.2-c - strukturovaná...'!Názvy_tisku</vt:lpstr>
      <vt:lpstr>'Rekapitulace stavby'!Oblast_tisku</vt:lpstr>
      <vt:lpstr>'SO 08.2-c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2021-09-16T09:55:01Z</dcterms:created>
  <dcterms:modified xsi:type="dcterms:W3CDTF">2021-10-15T13:22:12Z</dcterms:modified>
</cp:coreProperties>
</file>